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1.png" ContentType="image/png"/>
  <Override PartName="/xl/media/image10.png" ContentType="image/png"/>
  <Override PartName="/xl/media/image9.jpeg" ContentType="image/jpeg"/>
  <Override PartName="/xl/media/image12.png" ContentType="image/png"/>
  <Override PartName="/xl/media/image13.png" ContentType="image/png"/>
  <Override PartName="/xl/media/image14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Árajánlat" sheetId="1" state="visible" r:id="rId2"/>
    <sheet name="Total_BTL_Nagy betejesítés" sheetId="2" state="hidden" r:id="rId3"/>
    <sheet name="Total_BTL_Flipper" sheetId="3" state="hidden" r:id="rId4"/>
    <sheet name="Total_Markoló Masina_holdjáró" sheetId="4" state="hidden" r:id="rId5"/>
    <sheet name="Sampling_markoló" sheetId="5" state="hidden" r:id="rId6"/>
    <sheet name="Sampling_flipper activation " sheetId="6" state="hidden" r:id="rId7"/>
    <sheet name="húzógatós" sheetId="7" state="hidden" r:id="rId8"/>
    <sheet name="flipper" sheetId="8" state="hidden" r:id="rId9"/>
    <sheet name="budget_markoló" sheetId="9" state="hidden" r:id="rId10"/>
  </sheets>
  <definedNames>
    <definedName function="false" hidden="false" localSheetId="0" name="_xlnm.Print_Area" vbProcedure="false">Árajánlat!$A$1:$E$48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<sst xmlns="http://schemas.openxmlformats.org/spreadsheetml/2006/main" count="692" uniqueCount="225">
  <si>
    <t xml:space="preserve">ÁRAJÁNLAT</t>
  </si>
  <si>
    <r>
      <rPr>
        <sz val="10.5"/>
        <color rgb="FFFFFFFF"/>
        <rFont val="Verdana"/>
        <family val="2"/>
        <charset val="238"/>
      </rPr>
      <t xml:space="preserve">&lt;&lt;&lt;</t>
    </r>
    <r>
      <rPr>
        <sz val="10.5"/>
        <color rgb="FFCDB67A"/>
        <rFont val="Verdana"/>
        <family val="2"/>
        <charset val="238"/>
      </rPr>
      <t xml:space="preserve"> HIPStudio Kommunikációs Ügynökség </t>
    </r>
    <r>
      <rPr>
        <sz val="10.5"/>
        <color rgb="FFFFFFFF"/>
        <rFont val="Verdana"/>
        <family val="2"/>
        <charset val="238"/>
      </rPr>
      <t xml:space="preserve">&gt;&gt;&gt;</t>
    </r>
  </si>
  <si>
    <t xml:space="preserve">Alap adatok</t>
  </si>
  <si>
    <t xml:space="preserve">Produkció: </t>
  </si>
  <si>
    <t xml:space="preserve">Ügyfél:</t>
  </si>
  <si>
    <t xml:space="preserve">Kapcsolattartó:</t>
  </si>
  <si>
    <t xml:space="preserve">Produkció helyszín:</t>
  </si>
  <si>
    <t xml:space="preserve">Produkció időpont:</t>
  </si>
  <si>
    <t xml:space="preserve">Készült:</t>
  </si>
  <si>
    <t xml:space="preserve">Megnevezés</t>
  </si>
  <si>
    <t xml:space="preserve">Leírás</t>
  </si>
  <si>
    <t xml:space="preserve">Egységár</t>
  </si>
  <si>
    <t xml:space="preserve">Mennyiség</t>
  </si>
  <si>
    <t xml:space="preserve">Összeg</t>
  </si>
  <si>
    <t xml:space="preserve">Videó készítés</t>
  </si>
  <si>
    <t xml:space="preserve">Operatőr 1</t>
  </si>
  <si>
    <t xml:space="preserve">Kamera csomag</t>
  </si>
  <si>
    <t xml:space="preserve">Lámpák</t>
  </si>
  <si>
    <t xml:space="preserve">Mikroport</t>
  </si>
  <si>
    <t xml:space="preserve">Utómunka /vágás, fényelés, feliratozás/ max 4 perc</t>
  </si>
  <si>
    <t xml:space="preserve">Zenei aláfestés</t>
  </si>
  <si>
    <t xml:space="preserve">Rendezvényfotózás</t>
  </si>
  <si>
    <t xml:space="preserve">Profi fotós</t>
  </si>
  <si>
    <t xml:space="preserve">Képek utómunkálata</t>
  </si>
  <si>
    <t xml:space="preserve">TOTAL TOTAL:</t>
  </si>
  <si>
    <t xml:space="preserve">Áraink az ÁFÁ-t nem tartalmazzák.</t>
  </si>
  <si>
    <t xml:space="preserve">Az ajánlat a kiadást követő 30 napig érvényes.</t>
  </si>
  <si>
    <t xml:space="preserve">Az ajánlat a rendelkezésünkre álló adatok alapján készült, bármilyen kérdéssel keressen bizalomma!</t>
  </si>
  <si>
    <t xml:space="preserve">Készítette:</t>
  </si>
  <si>
    <t xml:space="preserve">Németh Tímea</t>
  </si>
  <si>
    <t xml:space="preserve">00 36 30 221 55 06</t>
  </si>
  <si>
    <t xml:space="preserve">nemeth.timea@hipstudio.hu</t>
  </si>
  <si>
    <t xml:space="preserve">www.hipstudio.hu</t>
  </si>
  <si>
    <t xml:space="preserve">BUDGET CALCULATION</t>
  </si>
  <si>
    <t xml:space="preserve">Project: Oreo BTL Activation Nagy betejesítés</t>
  </si>
  <si>
    <t xml:space="preserve">Client: Mondelez</t>
  </si>
  <si>
    <t xml:space="preserve">Period: 2018 summer/autumn</t>
  </si>
  <si>
    <t xml:space="preserve">Project number: 7654 XM</t>
  </si>
  <si>
    <t xml:space="preserve">Name</t>
  </si>
  <si>
    <t xml:space="preserve">Description</t>
  </si>
  <si>
    <t xml:space="preserve">Unit price (HUF)</t>
  </si>
  <si>
    <t xml:space="preserve">Quantity</t>
  </si>
  <si>
    <t xml:space="preserve">SUM
 (HUF)</t>
  </si>
  <si>
    <t xml:space="preserve">Egységár (Ft)</t>
  </si>
  <si>
    <t xml:space="preserve">1.) Creative concept</t>
  </si>
  <si>
    <t xml:space="preserve">Developing the creative concept</t>
  </si>
  <si>
    <t xml:space="preserve">Strategic director</t>
  </si>
  <si>
    <t xml:space="preserve">Creative director</t>
  </si>
  <si>
    <t xml:space="preserve">Head of Creative</t>
  </si>
  <si>
    <t xml:space="preserve">most ennyinél tartunk</t>
  </si>
  <si>
    <t xml:space="preserve">Art director</t>
  </si>
  <si>
    <t xml:space="preserve">Copywriter</t>
  </si>
  <si>
    <t xml:space="preserve">Account Director</t>
  </si>
  <si>
    <t xml:space="preserve">Account Manager</t>
  </si>
  <si>
    <t xml:space="preserve">9000?</t>
  </si>
  <si>
    <t xml:space="preserve">Subtotal</t>
  </si>
  <si>
    <t xml:space="preserve">Creative concept licence fee</t>
  </si>
  <si>
    <t xml:space="preserve">Stock photos</t>
  </si>
  <si>
    <r>
      <rPr>
        <sz val="12"/>
        <rFont val="Trebuchet MS"/>
        <family val="2"/>
        <charset val="238"/>
      </rPr>
      <t xml:space="preserve">Unlimited usage of the images for 1 year. </t>
    </r>
    <r>
      <rPr>
        <sz val="12"/>
        <color rgb="FFFF0000"/>
        <rFont val="Trebuchet MS"/>
        <family val="2"/>
        <charset val="238"/>
      </rPr>
      <t xml:space="preserve">Number of photos will be finalized after the accepted KV. </t>
    </r>
  </si>
  <si>
    <t xml:space="preserve">Optional</t>
  </si>
  <si>
    <t xml:space="preserve">CREATIVE PLATFORM licence fee developed by HPS </t>
  </si>
  <si>
    <t xml:space="preserve">The licence fee does not contain the hourly fees of the creative professionals. The licence fee is valid for 1 year both offline and online channels in Hungary. </t>
  </si>
  <si>
    <t xml:space="preserve">2.) Creative fees</t>
  </si>
  <si>
    <t xml:space="preserve">KV design</t>
  </si>
  <si>
    <t xml:space="preserve">Without 3D graphics. Calculated with 2 rounds of modifications, after which every working hour begun will be charged. Designing a new visual element is not part of the estimation. Calculated with 2 mutations. </t>
  </si>
  <si>
    <t xml:space="preserve">Claim writing</t>
  </si>
  <si>
    <t xml:space="preserve">Copywriter. Contains 2 correction rounds.</t>
  </si>
  <si>
    <t xml:space="preserve">3.) Production fee</t>
  </si>
  <si>
    <t xml:space="preserve">Film</t>
  </si>
  <si>
    <r>
      <rPr>
        <sz val="12"/>
        <color rgb="FF000000"/>
        <rFont val="Trebuchet MS"/>
        <family val="2"/>
        <charset val="238"/>
      </rPr>
      <t xml:space="preserve">Event film, shooting on one venue, </t>
    </r>
    <r>
      <rPr>
        <sz val="12"/>
        <color rgb="FFFF0000"/>
        <rFont val="Trebuchet MS"/>
        <family val="2"/>
        <charset val="238"/>
      </rPr>
      <t xml:space="preserve">estimated budget</t>
    </r>
  </si>
  <si>
    <t xml:space="preserve">4.) Digital fee</t>
  </si>
  <si>
    <t xml:space="preserve">Intelligent Banner</t>
  </si>
  <si>
    <t xml:space="preserve">Banner development</t>
  </si>
  <si>
    <r>
      <rPr>
        <sz val="12"/>
        <color rgb="FF000000"/>
        <rFont val="Trebuchet MS"/>
        <family val="2"/>
        <charset val="238"/>
      </rPr>
      <t xml:space="preserve">Interactive banner,</t>
    </r>
    <r>
      <rPr>
        <sz val="12"/>
        <color rgb="FFFF0000"/>
        <rFont val="Trebuchet MS"/>
        <family val="2"/>
        <charset val="238"/>
      </rPr>
      <t xml:space="preserve"> estimated budget, depending on game specification and media </t>
    </r>
  </si>
  <si>
    <t xml:space="preserve">5.) PR fee</t>
  </si>
  <si>
    <t xml:space="preserve">Small activity</t>
  </si>
  <si>
    <t xml:space="preserve">Influencer cooperation fee</t>
  </si>
  <si>
    <t xml:space="preserve">1 chosen influencer preposting and making live video on spot for Instagram to creating buzz for Oreo activation.</t>
  </si>
  <si>
    <t xml:space="preserve">6.) Activation fee</t>
  </si>
  <si>
    <t xml:space="preserve">Sampling fee</t>
  </si>
  <si>
    <t xml:space="preserve">Venue reservation fee</t>
  </si>
  <si>
    <t xml:space="preserve">fee for 30 venues , in 60 days</t>
  </si>
  <si>
    <t xml:space="preserve">Logistics</t>
  </si>
  <si>
    <t xml:space="preserve">logistic to all venues</t>
  </si>
  <si>
    <t xml:space="preserve">Tray neck</t>
  </si>
  <si>
    <t xml:space="preserve">2 pieces / venue + 2 pieces reserve_ for sampling</t>
  </si>
  <si>
    <t xml:space="preserve">Napkin</t>
  </si>
  <si>
    <t xml:space="preserve">10 packet/day</t>
  </si>
  <si>
    <t xml:space="preserve">Garbage bag</t>
  </si>
  <si>
    <t xml:space="preserve">25 pieces / day</t>
  </si>
  <si>
    <t xml:space="preserve">Trash can</t>
  </si>
  <si>
    <t xml:space="preserve">2 branded pieces used during the whole activity</t>
  </si>
  <si>
    <t xml:space="preserve">Sylvia paper towel</t>
  </si>
  <si>
    <t xml:space="preserve">4 rolls / day 500 sheets / roll</t>
  </si>
  <si>
    <t xml:space="preserve">Oreo double sample product fee</t>
  </si>
  <si>
    <t xml:space="preserve">Security staff</t>
  </si>
  <si>
    <t xml:space="preserve">Staff</t>
  </si>
  <si>
    <t xml:space="preserve">Hostess fee</t>
  </si>
  <si>
    <t xml:space="preserve">30 place, 60 days (1 day 8 hours / 3 person)</t>
  </si>
  <si>
    <t xml:space="preserve">Teamleader fee</t>
  </si>
  <si>
    <t xml:space="preserve">30 places, 60 days (1 day 8 hours / person)</t>
  </si>
  <si>
    <t xml:space="preserve">People recruition fee - countryside</t>
  </si>
  <si>
    <t xml:space="preserve">Countryside supervisors fee for rucruiting hostess es</t>
  </si>
  <si>
    <t xml:space="preserve">Supervisor fee - countryside</t>
  </si>
  <si>
    <t xml:space="preserve">Fee for venue reservations, controlling the promotional days , / day/venue</t>
  </si>
  <si>
    <t xml:space="preserve">Production of the hostess clothes</t>
  </si>
  <si>
    <t xml:space="preserve">Branded jeans, T -shirt, jacket (2 set/person)</t>
  </si>
  <si>
    <t xml:space="preserve">Cleaning of the hostess clothes</t>
  </si>
  <si>
    <t xml:space="preserve">4 clothes * promotional days</t>
  </si>
  <si>
    <t xml:space="preserve">Training venue</t>
  </si>
  <si>
    <r>
      <rPr>
        <sz val="12"/>
        <rFont val="Trebuchet MS"/>
        <family val="2"/>
        <charset val="238"/>
      </rPr>
      <t xml:space="preserve">Training of the whole hostess group, the location is granted (HPS training room) </t>
    </r>
    <r>
      <rPr>
        <sz val="12"/>
        <color rgb="FFFF0000"/>
        <rFont val="Trebuchet MS"/>
        <family val="2"/>
        <charset val="238"/>
      </rPr>
      <t xml:space="preserve">GRATIS</t>
    </r>
  </si>
  <si>
    <t xml:space="preserve">Training fee Bp</t>
  </si>
  <si>
    <t xml:space="preserve">1 + 1 team leader, 4 hostesses BP</t>
  </si>
  <si>
    <t xml:space="preserve">Hostel</t>
  </si>
  <si>
    <t xml:space="preserve">Teamleader stays in hostel in countryside venues</t>
  </si>
  <si>
    <t xml:space="preserve">Travelling</t>
  </si>
  <si>
    <t xml:space="preserve">km fee - Countryside and Budapest during promotional days for the Teamleader</t>
  </si>
  <si>
    <t xml:space="preserve">Tools</t>
  </si>
  <si>
    <t xml:space="preserve">Game rules</t>
  </si>
  <si>
    <t xml:space="preserve">Game rules for activation</t>
  </si>
  <si>
    <t xml:space="preserve">Production fee</t>
  </si>
  <si>
    <r>
      <rPr>
        <sz val="12"/>
        <color rgb="FF000000"/>
        <rFont val="Trebuchet MS"/>
        <family val="2"/>
        <charset val="238"/>
      </rPr>
      <t xml:space="preserve">Production fee for installation, creative fee also included.</t>
    </r>
    <r>
      <rPr>
        <sz val="12"/>
        <color rgb="FFFF0000"/>
        <rFont val="Trebuchet MS"/>
        <family val="2"/>
        <charset val="238"/>
      </rPr>
      <t xml:space="preserve"> Estimated budget</t>
    </r>
  </si>
  <si>
    <t xml:space="preserve">install, branding, villogás</t>
  </si>
  <si>
    <t xml:space="preserve">Parasol production fee</t>
  </si>
  <si>
    <t xml:space="preserve">Production fee for parasol - over the game</t>
  </si>
  <si>
    <t xml:space="preserve">szállítás, bontás</t>
  </si>
  <si>
    <t xml:space="preserve">3D vizualization</t>
  </si>
  <si>
    <t xml:space="preserve">3D vizualization about all install</t>
  </si>
  <si>
    <t xml:space="preserve">Standard social project management.</t>
  </si>
  <si>
    <t xml:space="preserve">Administrativ costs</t>
  </si>
  <si>
    <t xml:space="preserve">Tungsten</t>
  </si>
  <si>
    <t xml:space="preserve">TOTAL</t>
  </si>
  <si>
    <t xml:space="preserve">Új</t>
  </si>
  <si>
    <t xml:space="preserve">Régi</t>
  </si>
  <si>
    <t xml:space="preserve">The prices do not include VAT.</t>
  </si>
  <si>
    <t xml:space="preserve">The quotation is valid for 7 business days.</t>
  </si>
  <si>
    <t xml:space="preserve">Prices are calculated based on current information, it can therefore change in view of the final concept, venues, etc.</t>
  </si>
  <si>
    <t xml:space="preserve">kiadás</t>
  </si>
  <si>
    <t xml:space="preserve">The prices listed are guidelines and can be modified in view of actual tasks.</t>
  </si>
  <si>
    <t xml:space="preserve">rezsi</t>
  </si>
  <si>
    <t xml:space="preserve">Designing fees include two modifying rounds, after that, we charge a 13 000 HUF hourly fee.</t>
  </si>
  <si>
    <t xml:space="preserve">jutalék</t>
  </si>
  <si>
    <t xml:space="preserve">Prices does not include photo shooting or picture purchase or 3D modelling.</t>
  </si>
  <si>
    <t xml:space="preserve">menedzseri</t>
  </si>
  <si>
    <t xml:space="preserve">Price of necessary pictures or music is not included in the price.</t>
  </si>
  <si>
    <t xml:space="preserve">Price of online development contains the optimization of the 3 most popular browsers of the day of order. The order of 3 most popular browser is defined by the report of https://rankings.hu/.</t>
  </si>
  <si>
    <t xml:space="preserve">Our prices are valid in a 72 hourly execution. In case of a shorter deadline, urgency costs will be charged.</t>
  </si>
  <si>
    <t xml:space="preserve">In case of a 48 hourly execution 150% of the original price will be charged.</t>
  </si>
  <si>
    <t xml:space="preserve">In case of a 24 hourly execution 200% of the original price will be charged.</t>
  </si>
  <si>
    <t xml:space="preserve">………………………………………</t>
  </si>
  <si>
    <t xml:space="preserve">client</t>
  </si>
  <si>
    <t xml:space="preserve">date:</t>
  </si>
  <si>
    <t xml:space="preserve">Project: Oreo BTL Activation Wonderflipper</t>
  </si>
  <si>
    <t xml:space="preserve">Opcionális</t>
  </si>
  <si>
    <t xml:space="preserve">logistic fee of flipper to all venues</t>
  </si>
  <si>
    <t xml:space="preserve">Game rules for flipper activation</t>
  </si>
  <si>
    <t xml:space="preserve">Flipper production fee</t>
  </si>
  <si>
    <r>
      <rPr>
        <sz val="12"/>
        <color rgb="FF000000"/>
        <rFont val="Trebuchet MS"/>
        <family val="2"/>
        <charset val="238"/>
      </rPr>
      <t xml:space="preserve">Production fee for flipper, creative fee also included.</t>
    </r>
    <r>
      <rPr>
        <sz val="12"/>
        <color rgb="FFFF0000"/>
        <rFont val="Trebuchet MS"/>
        <family val="2"/>
        <charset val="238"/>
      </rPr>
      <t xml:space="preserve"> Estimated budget</t>
    </r>
  </si>
  <si>
    <t xml:space="preserve">2 TV</t>
  </si>
  <si>
    <t xml:space="preserve">Production fee for parasol - over the digital flipper</t>
  </si>
  <si>
    <t xml:space="preserve">szállítás bontás</t>
  </si>
  <si>
    <t xml:space="preserve">szerkezet</t>
  </si>
  <si>
    <t xml:space="preserve">Development fee</t>
  </si>
  <si>
    <r>
      <rPr>
        <sz val="12"/>
        <rFont val="Trebuchet MS"/>
        <family val="2"/>
        <charset val="238"/>
      </rPr>
      <t xml:space="preserve">Development of flipper game, mechanism</t>
    </r>
    <r>
      <rPr>
        <sz val="12"/>
        <color rgb="FFFF0000"/>
        <rFont val="Trebuchet MS"/>
        <family val="2"/>
        <charset val="238"/>
      </rPr>
      <t xml:space="preserve">. Estimated budget</t>
    </r>
  </si>
  <si>
    <t xml:space="preserve">Project: Oreo BTL Activation Markoló masina</t>
  </si>
  <si>
    <r>
      <rPr>
        <sz val="12"/>
        <rFont val="Trebuchet MS"/>
        <family val="2"/>
        <charset val="238"/>
      </rPr>
      <t xml:space="preserve">1 influencer with on-site presence, 2 Instagram stories (pre-communication), on-site LIVE video, on-site Instagram static post. </t>
    </r>
    <r>
      <rPr>
        <sz val="12"/>
        <color rgb="FFFF0000"/>
        <rFont val="Trebuchet MS"/>
        <family val="2"/>
        <charset val="238"/>
      </rPr>
      <t xml:space="preserve">Framecost - that is clarified after the chosen influencer.</t>
    </r>
  </si>
  <si>
    <t xml:space="preserve">Legal costs</t>
  </si>
  <si>
    <t xml:space="preserve">Contract award fee, the legal costs incurred during the project.</t>
  </si>
  <si>
    <t xml:space="preserve">Dispatch-rider, taxi, telephone, etc.</t>
  </si>
  <si>
    <t xml:space="preserve">PR Consultant</t>
  </si>
  <si>
    <t xml:space="preserve">Supervision of project.</t>
  </si>
  <si>
    <t xml:space="preserve">Junior PR Account</t>
  </si>
  <si>
    <t xml:space="preserve">Developing the concept, co-ordinating influence co-operation, managing the project, delivering reports.</t>
  </si>
  <si>
    <t xml:space="preserve">PR onsite fee</t>
  </si>
  <si>
    <t xml:space="preserve">logistic fee of vending machine to all venues</t>
  </si>
  <si>
    <t xml:space="preserve">1 + 1 team leader, 4 hostesses BP, hoverboard training included</t>
  </si>
  <si>
    <r>
      <rPr>
        <sz val="12"/>
        <color rgb="FF000000"/>
        <rFont val="Trebuchet MS"/>
        <family val="2"/>
        <charset val="238"/>
      </rPr>
      <t xml:space="preserve">Production fee for complete install, creative fee also included. </t>
    </r>
    <r>
      <rPr>
        <sz val="12"/>
        <color rgb="FFFF0000"/>
        <rFont val="Trebuchet MS"/>
        <family val="2"/>
        <charset val="238"/>
      </rPr>
      <t xml:space="preserve">Estimated budget</t>
    </r>
  </si>
  <si>
    <t xml:space="preserve">2M-val növeltem</t>
  </si>
  <si>
    <t xml:space="preserve">Prizes</t>
  </si>
  <si>
    <t xml:space="preserve">Estimated budget</t>
  </si>
  <si>
    <t xml:space="preserve">Oreo balls</t>
  </si>
  <si>
    <r>
      <rPr>
        <sz val="12"/>
        <rFont val="Trebuchet MS"/>
        <family val="2"/>
        <charset val="238"/>
      </rPr>
      <t xml:space="preserve">Production of oreo balls.</t>
    </r>
    <r>
      <rPr>
        <sz val="12"/>
        <color rgb="FFFF0000"/>
        <rFont val="Trebuchet MS"/>
        <family val="2"/>
        <charset val="238"/>
      </rPr>
      <t xml:space="preserve"> Estimated budget</t>
    </r>
  </si>
  <si>
    <t xml:space="preserve">összesen</t>
  </si>
  <si>
    <t xml:space="preserve">Hoverboard</t>
  </si>
  <si>
    <t xml:space="preserve">szállítás, technika</t>
  </si>
  <si>
    <t xml:space="preserve">6 város</t>
  </si>
  <si>
    <t xml:space="preserve">Project: Oreo sampling</t>
  </si>
  <si>
    <t xml:space="preserve">Period: 2018 summer- autumn</t>
  </si>
  <si>
    <t xml:space="preserve">bejelentés</t>
  </si>
  <si>
    <t xml:space="preserve">hk</t>
  </si>
  <si>
    <t xml:space="preserve">hostess bp</t>
  </si>
  <si>
    <t xml:space="preserve">hostess v</t>
  </si>
  <si>
    <t xml:space="preserve">emberszerzés</t>
  </si>
  <si>
    <t xml:space="preserve">foglalás</t>
  </si>
  <si>
    <t xml:space="preserve">ruha gyártás</t>
  </si>
  <si>
    <t xml:space="preserve">TL napi díj</t>
  </si>
  <si>
    <t xml:space="preserve">tréning bp</t>
  </si>
  <si>
    <t xml:space="preserve">szállás</t>
  </si>
  <si>
    <t xml:space="preserve">km díj a promó alatt TL</t>
  </si>
  <si>
    <t xml:space="preserve">ruha mosás</t>
  </si>
  <si>
    <t xml:space="preserve">Tricikli production fee</t>
  </si>
  <si>
    <t xml:space="preserve">production fee for tricikli</t>
  </si>
  <si>
    <t xml:space="preserve">TOTAL ADDITIONAL COST:</t>
  </si>
  <si>
    <t xml:space="preserve">production fee for flipper</t>
  </si>
  <si>
    <t xml:space="preserve">production fee for parasol - over the digital flipper</t>
  </si>
  <si>
    <t xml:space="preserve">kifele</t>
  </si>
  <si>
    <t xml:space="preserve">befele</t>
  </si>
  <si>
    <t xml:space="preserve">koncepció</t>
  </si>
  <si>
    <t xml:space="preserve">sampling személyzet</t>
  </si>
  <si>
    <t xml:space="preserve">területfoglalás</t>
  </si>
  <si>
    <t xml:space="preserve">mienk koncepcióba van benne</t>
  </si>
  <si>
    <t xml:space="preserve">account ktg</t>
  </si>
  <si>
    <t xml:space="preserve">termékminta</t>
  </si>
  <si>
    <t xml:space="preserve">installáció és kellékek</t>
  </si>
  <si>
    <t xml:space="preserve">logisztika</t>
  </si>
  <si>
    <t xml:space="preserve">film</t>
  </si>
  <si>
    <t xml:space="preserve">digitál</t>
  </si>
  <si>
    <t xml:space="preserve">látványterv</t>
  </si>
  <si>
    <t xml:space="preserve">PR</t>
  </si>
  <si>
    <t xml:space="preserve">kóstóltatós install</t>
  </si>
  <si>
    <t xml:space="preserve">total</t>
  </si>
  <si>
    <t xml:space="preserve">installáció és kellékek (TV+állvány)</t>
  </si>
  <si>
    <t xml:space="preserve">fejlesztés</t>
  </si>
  <si>
    <t xml:space="preserve">dobozok</t>
  </si>
  <si>
    <t xml:space="preserve">nyeremény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</si>
</sst>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H_U_F_-;\-* #,##0.00\ _H_U_F_-;_-* \-??\ _H_U_F_-;_-@_-"/>
    <numFmt numFmtId="166" formatCode="#,##0&quot; HUF&quot;"/>
    <numFmt numFmtId="167" formatCode="#,##0"/>
    <numFmt numFmtId="168" formatCode="@"/>
    <numFmt numFmtId="169" formatCode="_-* #,##0.00\ _F_t_-;\-* #,##0.00\ _F_t_-;_-* \-??\ _F_t_-;_-@_-"/>
    <numFmt numFmtId="170" formatCode="General"/>
    <numFmt numFmtId="171" formatCode="0%"/>
    <numFmt numFmtId="172" formatCode="#,##0.0&quot; HUF&quot;"/>
    <numFmt numFmtId="173" formatCode="#,##0&quot; Ft&quot;"/>
    <numFmt numFmtId="174" formatCode="#,##0\ [$HUF]"/>
    <numFmt numFmtId="175" formatCode="_-* #,##0.00&quot; Ft&quot;_-;\-* #,##0.00&quot; Ft&quot;_-;_-* \-??&quot; Ft&quot;_-;_-@_-"/>
    <numFmt numFmtId="176" formatCode="_-* #,##0&quot; Ft&quot;_-;\-* #,##0&quot; Ft&quot;_-;_-* \-??&quot; Ft&quot;_-;_-@_-"/>
  </numFmts>
  <fonts count="40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2"/>
      <color rgb="FFCDB67A"/>
      <name val="Times New Roman"/>
      <family val="1"/>
      <charset val="1"/>
    </font>
    <font>
      <sz val="10.5"/>
      <color rgb="FFFFFFFF"/>
      <name val="Verdana"/>
      <family val="2"/>
      <charset val="238"/>
    </font>
    <font>
      <sz val="10.5"/>
      <color rgb="FFCDB67A"/>
      <name val="Verdana"/>
      <family val="2"/>
      <charset val="238"/>
    </font>
    <font>
      <sz val="12"/>
      <color rgb="FFFFFFFF"/>
      <name val="Times New Roman"/>
      <family val="1"/>
      <charset val="1"/>
    </font>
    <font>
      <sz val="12"/>
      <color rgb="FF0D0D0D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u val="single"/>
      <sz val="11"/>
      <color rgb="FF0563C1"/>
      <name val="Times New Roman"/>
      <family val="1"/>
      <charset val="1"/>
    </font>
    <font>
      <u val="single"/>
      <sz val="11"/>
      <color rgb="FF0563C1"/>
      <name val="Calibri"/>
      <family val="2"/>
      <charset val="238"/>
    </font>
    <font>
      <sz val="11"/>
      <color rgb="FFCDB67A"/>
      <name val="Times New Roman"/>
      <family val="1"/>
    </font>
    <font>
      <sz val="12"/>
      <color rgb="FF000000"/>
      <name val="Trebuchet MS"/>
      <family val="2"/>
      <charset val="238"/>
    </font>
    <font>
      <sz val="12"/>
      <color rgb="FFFF0000"/>
      <name val="Trebuchet MS"/>
      <family val="2"/>
      <charset val="238"/>
    </font>
    <font>
      <b val="true"/>
      <sz val="12"/>
      <color rgb="FF000000"/>
      <name val="Trebuchet MS"/>
      <family val="2"/>
      <charset val="238"/>
    </font>
    <font>
      <sz val="12"/>
      <name val="Trebuchet MS"/>
      <family val="2"/>
      <charset val="238"/>
    </font>
    <font>
      <b val="true"/>
      <sz val="12"/>
      <color rgb="FFFFFFFF"/>
      <name val="Trebuchet MS"/>
      <family val="2"/>
      <charset val="238"/>
    </font>
    <font>
      <sz val="12"/>
      <color rgb="FF0D0D0D"/>
      <name val="Trebuchet MS"/>
      <family val="2"/>
      <charset val="238"/>
    </font>
    <font>
      <b val="true"/>
      <sz val="10"/>
      <color rgb="FFFFFFFF"/>
      <name val="Trebuchet MS"/>
      <family val="2"/>
      <charset val="238"/>
    </font>
    <font>
      <b val="true"/>
      <sz val="9"/>
      <name val="Trebuchet MS"/>
      <family val="2"/>
      <charset val="238"/>
    </font>
    <font>
      <b val="true"/>
      <sz val="10"/>
      <name val="Trebuchet MS"/>
      <family val="2"/>
      <charset val="238"/>
    </font>
    <font>
      <b val="true"/>
      <sz val="10"/>
      <color rgb="FFFF0000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000000"/>
      <name val="Trebuchet MS"/>
      <family val="2"/>
      <charset val="238"/>
    </font>
    <font>
      <b val="true"/>
      <sz val="12"/>
      <name val="Trebuchet MS"/>
      <family val="2"/>
      <charset val="238"/>
    </font>
    <font>
      <b val="true"/>
      <sz val="12"/>
      <name val="Arial Narrow CE"/>
      <family val="0"/>
      <charset val="238"/>
    </font>
  </fonts>
  <fills count="16">
    <fill>
      <patternFill patternType="none"/>
    </fill>
    <fill>
      <patternFill patternType="gray125"/>
    </fill>
    <fill>
      <patternFill patternType="solid">
        <fgColor rgb="FF585758"/>
        <bgColor rgb="FF595959"/>
      </patternFill>
    </fill>
    <fill>
      <patternFill patternType="solid">
        <fgColor rgb="FF3A3A3A"/>
        <bgColor rgb="FF404040"/>
      </patternFill>
    </fill>
    <fill>
      <patternFill patternType="solid">
        <fgColor rgb="FF595959"/>
        <bgColor rgb="FF585758"/>
      </patternFill>
    </fill>
    <fill>
      <patternFill patternType="solid">
        <fgColor rgb="FFA6A6A6"/>
        <bgColor rgb="FFCDB67A"/>
      </patternFill>
    </fill>
    <fill>
      <patternFill patternType="solid">
        <fgColor rgb="FF404040"/>
        <bgColor rgb="FF3A3A3A"/>
      </patternFill>
    </fill>
    <fill>
      <patternFill patternType="solid">
        <fgColor rgb="FFB4C7E7"/>
        <bgColor rgb="FFC9C9C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C9C9C9"/>
        <bgColor rgb="FFB4C7E7"/>
      </patternFill>
    </fill>
    <fill>
      <patternFill patternType="solid">
        <fgColor rgb="FFD9D9D9"/>
        <bgColor rgb="FFDBDBDB"/>
      </patternFill>
    </fill>
    <fill>
      <patternFill patternType="solid">
        <fgColor rgb="FFE2F0D9"/>
        <bgColor rgb="FFDBDBDB"/>
      </patternFill>
    </fill>
    <fill>
      <patternFill patternType="solid">
        <fgColor rgb="FFDBDBDB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7C7C7C"/>
        <bgColor rgb="FF595959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 style="thin"/>
      <bottom style="thin"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4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8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5" borderId="9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5" borderId="9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4" fillId="5" borderId="1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6" borderId="11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7" borderId="12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7" borderId="1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6" fillId="7" borderId="1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2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14" fillId="0" borderId="12" xfId="2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6" fillId="0" borderId="1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2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2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0" borderId="12" xfId="2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9" fillId="0" borderId="1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2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2" xfId="24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6" fillId="0" borderId="12" xfId="23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5" borderId="13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5" borderId="1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5" borderId="1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5" borderId="15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8" borderId="1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8" borderId="1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8" borderId="16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1" fillId="8" borderId="1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8" borderId="1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22" fillId="8" borderId="16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8" borderId="16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0" fillId="8" borderId="16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8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8" borderId="1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5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8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8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6" fillId="8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8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6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8" borderId="6" xfId="23" applyFont="true" applyBorder="true" applyAlignment="true" applyProtection="true">
      <alignment horizontal="left" vertical="bottom" textRotation="0" wrapText="true" indent="1" shrinkToFit="false"/>
      <protection locked="false" hidden="false"/>
    </xf>
    <xf numFmtId="164" fontId="29" fillId="8" borderId="0" xfId="23" applyFont="true" applyBorder="true" applyAlignment="true" applyProtection="true">
      <alignment horizontal="left" vertical="bottom" textRotation="0" wrapText="true" indent="1" shrinkToFit="false"/>
      <protection locked="false" hidden="false"/>
    </xf>
    <xf numFmtId="166" fontId="29" fillId="8" borderId="0" xfId="23" applyFont="true" applyBorder="true" applyAlignment="true" applyProtection="true">
      <alignment horizontal="left" vertical="bottom" textRotation="0" wrapText="true" indent="1" shrinkToFit="false"/>
      <protection locked="false" hidden="false"/>
    </xf>
    <xf numFmtId="164" fontId="29" fillId="8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9" fillId="8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9" fillId="8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8" borderId="20" xfId="23" applyFont="true" applyBorder="true" applyAlignment="true" applyProtection="true">
      <alignment horizontal="left" vertical="bottom" textRotation="0" wrapText="true" indent="1" shrinkToFit="false"/>
      <protection locked="false" hidden="false"/>
    </xf>
    <xf numFmtId="164" fontId="29" fillId="8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9" fillId="8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8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9" fillId="8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22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0" fillId="9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0" fillId="9" borderId="23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0" fillId="9" borderId="23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30" fillId="9" borderId="2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8" fillId="1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1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9" borderId="2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28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11" borderId="2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9" fillId="0" borderId="26" xfId="23" applyFont="true" applyBorder="true" applyAlignment="true" applyProtection="true">
      <alignment horizontal="left" vertical="bottom" textRotation="0" wrapText="true" indent="1" shrinkToFit="false"/>
      <protection locked="false" hidden="false"/>
    </xf>
    <xf numFmtId="164" fontId="29" fillId="0" borderId="27" xfId="2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9" fillId="0" borderId="27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27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28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32" xfId="23" applyFont="true" applyBorder="true" applyAlignment="true" applyProtection="true">
      <alignment horizontal="left" vertical="bottom" textRotation="0" wrapText="true" indent="1" shrinkToFit="false"/>
      <protection locked="false" hidden="false"/>
    </xf>
    <xf numFmtId="164" fontId="29" fillId="0" borderId="12" xfId="2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9" fillId="0" borderId="1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1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33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32" xfId="23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35" xfId="23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9" fillId="0" borderId="36" xfId="2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9" fillId="0" borderId="36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3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37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12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2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9" borderId="13" xfId="2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0" fillId="9" borderId="14" xfId="2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0" fillId="9" borderId="39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28" fillId="1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1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1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1" borderId="6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26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6" xfId="23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9" fillId="0" borderId="27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7" fillId="0" borderId="28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41" xfId="23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9" fillId="0" borderId="42" xfId="2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9" fillId="0" borderId="4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4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43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9" borderId="3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0" fillId="9" borderId="4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28" fillId="1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9" xfId="23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6" fillId="0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9" fillId="0" borderId="3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9" fillId="0" borderId="30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7" fillId="0" borderId="3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30" xfId="2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6" fillId="0" borderId="3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9" fillId="0" borderId="4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0" borderId="44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1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0" fillId="9" borderId="15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28" fillId="10" borderId="4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9" borderId="17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0" fillId="9" borderId="18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26" fillId="1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1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1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1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1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1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9" fillId="0" borderId="46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12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2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9" borderId="22" xfId="2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0" fillId="9" borderId="23" xfId="2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1" fontId="28" fillId="10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1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1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1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46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28" fillId="10" borderId="1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8" fillId="10" borderId="2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8" fillId="10" borderId="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8" fillId="10" borderId="2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6" fillId="0" borderId="36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1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1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8" fillId="1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11" borderId="11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9" fillId="0" borderId="26" xfId="24" applyFont="true" applyBorder="true" applyAlignment="true" applyProtection="true">
      <alignment horizontal="left" vertical="bottom" textRotation="0" wrapText="true" indent="1" shrinkToFit="false"/>
      <protection locked="false" hidden="false"/>
    </xf>
    <xf numFmtId="164" fontId="29" fillId="0" borderId="27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29" fillId="0" borderId="27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27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9" fillId="0" borderId="28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32" xfId="24" applyFont="true" applyBorder="true" applyAlignment="true" applyProtection="true">
      <alignment horizontal="left" vertical="bottom" textRotation="0" wrapText="true" indent="1" shrinkToFit="false"/>
      <protection locked="false" hidden="false"/>
    </xf>
    <xf numFmtId="164" fontId="31" fillId="0" borderId="12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29" fillId="0" borderId="12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12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31" fillId="0" borderId="33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6" fillId="0" borderId="12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29" fillId="0" borderId="33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32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9" fillId="0" borderId="12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29" fillId="0" borderId="1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29" fillId="0" borderId="12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3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26" fillId="12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33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8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9" fillId="0" borderId="9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29" fillId="0" borderId="9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9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6" fillId="0" borderId="37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41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9" fillId="0" borderId="42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29" fillId="0" borderId="42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42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28" fillId="13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8" fillId="1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1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1" borderId="22" xfId="27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2" fillId="11" borderId="23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32" fillId="11" borderId="23" xfId="27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32" fillId="11" borderId="23" xfId="27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32" fillId="11" borderId="25" xfId="27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26" fillId="1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13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13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26" xfId="24" applyFont="true" applyBorder="true" applyAlignment="true" applyProtection="true">
      <alignment horizontal="left" vertical="bottom" textRotation="0" wrapText="true" indent="1" shrinkToFit="false"/>
      <protection locked="false" hidden="false"/>
    </xf>
    <xf numFmtId="164" fontId="26" fillId="0" borderId="27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26" fillId="0" borderId="27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26" fillId="0" borderId="27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6" fillId="0" borderId="4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1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34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1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9" fillId="0" borderId="3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0" borderId="42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29" fillId="0" borderId="4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42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4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9" borderId="47" xfId="2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0" fillId="9" borderId="48" xfId="2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0" fillId="9" borderId="49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11" borderId="8" xfId="27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2" fillId="11" borderId="9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32" fillId="11" borderId="9" xfId="27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32" fillId="11" borderId="9" xfId="27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32" fillId="11" borderId="46" xfId="27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26" fillId="1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4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6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9" fillId="0" borderId="5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9" fillId="0" borderId="27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4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9" fillId="0" borderId="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9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1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9" borderId="13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0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0" fillId="9" borderId="1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0" fillId="9" borderId="14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33" fillId="8" borderId="11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8" fillId="14" borderId="1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8" fillId="1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1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4" fillId="8" borderId="1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4" fillId="8" borderId="16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5" fillId="8" borderId="1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6" fillId="8" borderId="1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6" fillId="8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6" fillId="8" borderId="16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6" fillId="8" borderId="16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36" fillId="8" borderId="6" xfId="28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6" fillId="8" borderId="0" xfId="28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4" fontId="36" fillId="8" borderId="0" xfId="28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36" fillId="8" borderId="0" xfId="28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36" fillId="8" borderId="7" xfId="28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36" fillId="8" borderId="1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7" fillId="8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7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7" fillId="8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8" borderId="18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2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0" borderId="43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9" fillId="0" borderId="5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9" fillId="0" borderId="47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9" fillId="0" borderId="48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29" fillId="0" borderId="4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48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5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3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9" fillId="0" borderId="3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1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2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9" fillId="1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34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1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9" fillId="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2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26" fillId="12" borderId="26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12" borderId="27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2" borderId="4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2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31" fillId="0" borderId="3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3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2" borderId="1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2" borderId="34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2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72" fontId="26" fillId="12" borderId="3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3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9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9" fillId="0" borderId="9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26" fillId="12" borderId="41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2" borderId="4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1" borderId="26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2" fillId="11" borderId="27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11" borderId="27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11" borderId="27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32" fillId="11" borderId="40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0" borderId="29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6" fillId="0" borderId="30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26" fillId="0" borderId="3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26" fillId="0" borderId="30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0" borderId="5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2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7" fontId="26" fillId="12" borderId="27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26" fillId="12" borderId="4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26" fillId="12" borderId="3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7" fontId="26" fillId="12" borderId="1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26" fillId="12" borderId="34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6" fillId="0" borderId="1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6" fillId="12" borderId="1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9" fillId="0" borderId="35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31" fillId="0" borderId="36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29" fillId="0" borderId="36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36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37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2" borderId="35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6" fillId="12" borderId="3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26" fillId="12" borderId="3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26" fillId="1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2" xfId="25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6" fontId="26" fillId="12" borderId="31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2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7" fillId="0" borderId="48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70" fontId="26" fillId="12" borderId="48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8" borderId="17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8" borderId="18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8" borderId="18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8" borderId="18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6" fillId="8" borderId="19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8" borderId="6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8" borderId="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8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8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6" fillId="8" borderId="7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8" borderId="0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8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8" borderId="0" xfId="25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9" fillId="8" borderId="0" xfId="2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9" fillId="8" borderId="7" xfId="2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8" borderId="5" xfId="25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9" fillId="8" borderId="5" xfId="2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8" borderId="5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9" fillId="8" borderId="21" xfId="2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13" xfId="2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0" fillId="9" borderId="14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10" borderId="1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0" borderId="14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10" borderId="1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5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11" borderId="1" xfId="2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26" fillId="13" borderId="2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3" borderId="2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3" borderId="2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3" borderId="1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3" borderId="1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6" fillId="13" borderId="1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14" borderId="33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8" fillId="11" borderId="29" xfId="27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2" fillId="11" borderId="30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32" fillId="11" borderId="30" xfId="27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32" fillId="11" borderId="30" xfId="27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32" fillId="11" borderId="51" xfId="27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6" fillId="0" borderId="29" xfId="24" applyFont="true" applyBorder="true" applyAlignment="true" applyProtection="true">
      <alignment horizontal="left" vertical="bottom" textRotation="0" wrapText="true" indent="1" shrinkToFit="false"/>
      <protection locked="false" hidden="false"/>
    </xf>
    <xf numFmtId="164" fontId="26" fillId="0" borderId="30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26" fillId="0" borderId="3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26" fillId="0" borderId="30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26" fillId="0" borderId="5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13" borderId="1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6" fillId="10" borderId="1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0" borderId="1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3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13" borderId="3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3" borderId="3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6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6" fillId="13" borderId="5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3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9" borderId="12" xfId="24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26" fillId="9" borderId="1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9" fillId="9" borderId="1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9" borderId="12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13" borderId="0" xfId="25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33" fillId="8" borderId="17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8" borderId="18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8" borderId="19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8" fillId="13" borderId="1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4" fillId="8" borderId="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34" fillId="8" borderId="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34" fillId="8" borderId="7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6" fillId="15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8" fillId="15" borderId="1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8" borderId="6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8" borderId="0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4" fillId="8" borderId="7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39" fillId="15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5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5" fillId="8" borderId="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35" fillId="8" borderId="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35" fillId="8" borderId="7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6" fillId="8" borderId="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6" fillId="8" borderId="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6" fillId="8" borderId="7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6" fillId="8" borderId="6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8" borderId="7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6" fillId="8" borderId="6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6" fillId="8" borderId="0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6" fillId="8" borderId="7" xfId="2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6" fillId="8" borderId="6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36" fillId="8" borderId="0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36" fillId="8" borderId="7" xfId="28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36" fillId="8" borderId="6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36" fillId="8" borderId="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36" fillId="8" borderId="7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7" fillId="8" borderId="20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8" borderId="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7" fillId="8" borderId="5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7" fillId="8" borderId="21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8" borderId="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26" fillId="8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6" fillId="0" borderId="0" xfId="2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2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6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zres 2" xfId="21"/>
    <cellStyle name="Normal 2" xfId="22"/>
    <cellStyle name="Normál 2" xfId="23"/>
    <cellStyle name="Normál 2 2" xfId="24"/>
    <cellStyle name="Normál 3" xfId="25"/>
    <cellStyle name="Normál 4" xfId="26"/>
    <cellStyle name="Normál_Munka1" xfId="27"/>
    <cellStyle name="Style 1" xfId="28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7C7C7C"/>
      <rgbColor rgb="FF9999FF"/>
      <rgbColor rgb="FF993366"/>
      <rgbColor rgb="FFFFFFCC"/>
      <rgbColor rgb="FFDBDBDB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E2F0D9"/>
      <rgbColor rgb="FFFFFF99"/>
      <rgbColor rgb="FF99CCFF"/>
      <rgbColor rgb="FFCDB67A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339966"/>
      <rgbColor rgb="FF0D0D0D"/>
      <rgbColor rgb="FF404040"/>
      <rgbColor rgb="FF993300"/>
      <rgbColor rgb="FF993366"/>
      <rgbColor rgb="FF585758"/>
      <rgbColor rgb="FF3A3A3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2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2495520</xdr:colOff>
      <xdr:row>0</xdr:row>
      <xdr:rowOff>19800</xdr:rowOff>
    </xdr:from>
    <xdr:to>
      <xdr:col>2</xdr:col>
      <xdr:colOff>736200</xdr:colOff>
      <xdr:row>10</xdr:row>
      <xdr:rowOff>146520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495520" y="19800"/>
          <a:ext cx="8038080" cy="2060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83520</xdr:colOff>
      <xdr:row>0</xdr:row>
      <xdr:rowOff>59400</xdr:rowOff>
    </xdr:from>
    <xdr:to>
      <xdr:col>0</xdr:col>
      <xdr:colOff>2118960</xdr:colOff>
      <xdr:row>4</xdr:row>
      <xdr:rowOff>166320</xdr:rowOff>
    </xdr:to>
    <xdr:pic>
      <xdr:nvPicPr>
        <xdr:cNvPr id="1" name="Picture 3" descr=""/>
        <xdr:cNvPicPr/>
      </xdr:nvPicPr>
      <xdr:blipFill>
        <a:blip r:embed="rId1"/>
        <a:stretch/>
      </xdr:blipFill>
      <xdr:spPr>
        <a:xfrm>
          <a:off x="83520" y="59400"/>
          <a:ext cx="2035440" cy="1021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83520</xdr:colOff>
      <xdr:row>0</xdr:row>
      <xdr:rowOff>59400</xdr:rowOff>
    </xdr:from>
    <xdr:to>
      <xdr:col>0</xdr:col>
      <xdr:colOff>2118960</xdr:colOff>
      <xdr:row>4</xdr:row>
      <xdr:rowOff>166320</xdr:rowOff>
    </xdr:to>
    <xdr:pic>
      <xdr:nvPicPr>
        <xdr:cNvPr id="2" name="Picture 3" descr=""/>
        <xdr:cNvPicPr/>
      </xdr:nvPicPr>
      <xdr:blipFill>
        <a:blip r:embed="rId1"/>
        <a:stretch/>
      </xdr:blipFill>
      <xdr:spPr>
        <a:xfrm>
          <a:off x="83520" y="59400"/>
          <a:ext cx="2035440" cy="1021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83520</xdr:colOff>
      <xdr:row>0</xdr:row>
      <xdr:rowOff>59400</xdr:rowOff>
    </xdr:from>
    <xdr:to>
      <xdr:col>0</xdr:col>
      <xdr:colOff>2118960</xdr:colOff>
      <xdr:row>4</xdr:row>
      <xdr:rowOff>166320</xdr:rowOff>
    </xdr:to>
    <xdr:pic>
      <xdr:nvPicPr>
        <xdr:cNvPr id="3" name="Picture 3" descr=""/>
        <xdr:cNvPicPr/>
      </xdr:nvPicPr>
      <xdr:blipFill>
        <a:blip r:embed="rId1"/>
        <a:stretch/>
      </xdr:blipFill>
      <xdr:spPr>
        <a:xfrm>
          <a:off x="83520" y="59400"/>
          <a:ext cx="2035440" cy="1021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83520</xdr:colOff>
      <xdr:row>0</xdr:row>
      <xdr:rowOff>59400</xdr:rowOff>
    </xdr:from>
    <xdr:to>
      <xdr:col>0</xdr:col>
      <xdr:colOff>2118960</xdr:colOff>
      <xdr:row>4</xdr:row>
      <xdr:rowOff>166320</xdr:rowOff>
    </xdr:to>
    <xdr:pic>
      <xdr:nvPicPr>
        <xdr:cNvPr id="4" name="Picture 3" descr=""/>
        <xdr:cNvPicPr/>
      </xdr:nvPicPr>
      <xdr:blipFill>
        <a:blip r:embed="rId1"/>
        <a:stretch/>
      </xdr:blipFill>
      <xdr:spPr>
        <a:xfrm>
          <a:off x="83520" y="59400"/>
          <a:ext cx="2035440" cy="1021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83520</xdr:colOff>
      <xdr:row>0</xdr:row>
      <xdr:rowOff>59400</xdr:rowOff>
    </xdr:from>
    <xdr:to>
      <xdr:col>0</xdr:col>
      <xdr:colOff>2118960</xdr:colOff>
      <xdr:row>4</xdr:row>
      <xdr:rowOff>177120</xdr:rowOff>
    </xdr:to>
    <xdr:pic>
      <xdr:nvPicPr>
        <xdr:cNvPr id="5" name="Picture 3" descr=""/>
        <xdr:cNvPicPr/>
      </xdr:nvPicPr>
      <xdr:blipFill>
        <a:blip r:embed="rId1"/>
        <a:stretch/>
      </xdr:blipFill>
      <xdr:spPr>
        <a:xfrm>
          <a:off x="83520" y="59400"/>
          <a:ext cx="2035440" cy="1032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nemeth.timea@hipstudio.hu" TargetMode="External"/><Relationship Id="rId2" Type="http://schemas.openxmlformats.org/officeDocument/2006/relationships/hyperlink" Target="http://www.hipstudio.hu/" TargetMode="External"/><Relationship Id="rId3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9"/>
  <sheetViews>
    <sheetView showFormulas="false" showGridLines="true" showRowColHeaders="true" showZeros="true" rightToLeft="false" tabSelected="true" showOutlineSymbols="true" defaultGridColor="true" view="normal" topLeftCell="A6" colorId="64" zoomScale="65" zoomScaleNormal="65" zoomScalePageLayoutView="100" workbookViewId="0">
      <selection pane="topLeft" activeCell="B49" activeCellId="0" sqref="B49"/>
    </sheetView>
  </sheetViews>
  <sheetFormatPr defaultColWidth="8.453125" defaultRowHeight="13.8" zeroHeight="false" outlineLevelRow="0" outlineLevelCol="0"/>
  <cols>
    <col collapsed="false" customWidth="true" hidden="false" outlineLevel="0" max="1" min="1" style="1" width="45.99"/>
    <col collapsed="false" customWidth="true" hidden="false" outlineLevel="0" max="2" min="2" style="1" width="92.86"/>
    <col collapsed="false" customWidth="true" hidden="false" outlineLevel="0" max="3" min="3" style="1" width="18.85"/>
    <col collapsed="false" customWidth="true" hidden="false" outlineLevel="0" max="4" min="4" style="1" width="16.57"/>
    <col collapsed="false" customWidth="true" hidden="false" outlineLevel="0" max="5" min="5" style="1" width="22.28"/>
    <col collapsed="false" customWidth="false" hidden="false" outlineLevel="0" max="1024" min="6" style="1" width="8.44"/>
  </cols>
  <sheetData>
    <row r="1" customFormat="false" ht="15" hidden="false" customHeight="true" outlineLevel="0" collapsed="false">
      <c r="A1" s="2"/>
      <c r="B1" s="2"/>
      <c r="C1" s="2"/>
      <c r="D1" s="2"/>
      <c r="E1" s="2"/>
    </row>
    <row r="2" customFormat="false" ht="15" hidden="false" customHeight="true" outlineLevel="0" collapsed="false">
      <c r="A2" s="2"/>
      <c r="B2" s="2"/>
      <c r="C2" s="2"/>
      <c r="D2" s="2"/>
      <c r="E2" s="2"/>
    </row>
    <row r="3" customFormat="false" ht="15" hidden="false" customHeight="true" outlineLevel="0" collapsed="false">
      <c r="A3" s="2"/>
      <c r="B3" s="2"/>
      <c r="C3" s="2"/>
      <c r="D3" s="2"/>
      <c r="E3" s="2"/>
    </row>
    <row r="4" customFormat="false" ht="15" hidden="false" customHeight="true" outlineLevel="0" collapsed="false">
      <c r="A4" s="2"/>
      <c r="B4" s="2"/>
      <c r="C4" s="2"/>
      <c r="D4" s="2"/>
      <c r="E4" s="2"/>
    </row>
    <row r="5" customFormat="false" ht="15" hidden="false" customHeight="true" outlineLevel="0" collapsed="false">
      <c r="A5" s="2"/>
      <c r="B5" s="2"/>
      <c r="C5" s="2"/>
      <c r="D5" s="2"/>
      <c r="E5" s="2"/>
    </row>
    <row r="6" customFormat="false" ht="15" hidden="false" customHeight="true" outlineLevel="0" collapsed="false">
      <c r="A6" s="2"/>
      <c r="B6" s="2"/>
      <c r="C6" s="2"/>
      <c r="D6" s="2"/>
      <c r="E6" s="2"/>
    </row>
    <row r="7" customFormat="false" ht="15" hidden="false" customHeight="true" outlineLevel="0" collapsed="false">
      <c r="A7" s="2"/>
      <c r="B7" s="2"/>
      <c r="C7" s="2"/>
      <c r="D7" s="2"/>
      <c r="E7" s="2"/>
    </row>
    <row r="8" customFormat="false" ht="15" hidden="false" customHeight="true" outlineLevel="0" collapsed="false">
      <c r="A8" s="2"/>
      <c r="B8" s="2"/>
      <c r="C8" s="2"/>
      <c r="D8" s="2"/>
      <c r="E8" s="2"/>
    </row>
    <row r="9" customFormat="false" ht="17.25" hidden="false" customHeight="true" outlineLevel="0" collapsed="false">
      <c r="A9" s="2"/>
      <c r="B9" s="2"/>
      <c r="C9" s="2"/>
      <c r="D9" s="2"/>
      <c r="E9" s="2"/>
    </row>
    <row r="10" customFormat="false" ht="15" hidden="false" customHeight="true" outlineLevel="0" collapsed="false">
      <c r="A10" s="2"/>
      <c r="B10" s="2"/>
      <c r="C10" s="2"/>
      <c r="D10" s="2"/>
      <c r="E10" s="2"/>
    </row>
    <row r="11" customFormat="false" ht="36.15" hidden="false" customHeight="true" outlineLevel="0" collapsed="false">
      <c r="A11" s="2"/>
      <c r="B11" s="2"/>
      <c r="C11" s="2"/>
      <c r="D11" s="2"/>
      <c r="E11" s="2"/>
    </row>
    <row r="12" customFormat="false" ht="30.9" hidden="false" customHeight="true" outlineLevel="0" collapsed="false">
      <c r="A12" s="3"/>
      <c r="B12" s="4" t="s">
        <v>0</v>
      </c>
      <c r="C12" s="5"/>
      <c r="D12" s="6"/>
      <c r="E12" s="7"/>
    </row>
    <row r="13" customFormat="false" ht="26.35" hidden="false" customHeight="true" outlineLevel="0" collapsed="false">
      <c r="A13" s="8"/>
      <c r="B13" s="9" t="s">
        <v>1</v>
      </c>
      <c r="C13" s="10"/>
      <c r="D13" s="11"/>
      <c r="E13" s="12"/>
    </row>
    <row r="14" customFormat="false" ht="19.6" hidden="false" customHeight="true" outlineLevel="0" collapsed="false">
      <c r="A14" s="13" t="s">
        <v>2</v>
      </c>
      <c r="B14" s="14" t="s">
        <v>3</v>
      </c>
      <c r="C14" s="15"/>
      <c r="D14" s="15"/>
      <c r="E14" s="15"/>
    </row>
    <row r="15" customFormat="false" ht="18.85" hidden="false" customHeight="true" outlineLevel="0" collapsed="false">
      <c r="A15" s="13"/>
      <c r="B15" s="14" t="s">
        <v>4</v>
      </c>
      <c r="C15" s="15"/>
      <c r="D15" s="15"/>
      <c r="E15" s="15"/>
    </row>
    <row r="16" customFormat="false" ht="19.6" hidden="false" customHeight="true" outlineLevel="0" collapsed="false">
      <c r="A16" s="13"/>
      <c r="B16" s="14" t="s">
        <v>5</v>
      </c>
      <c r="C16" s="15"/>
      <c r="D16" s="15"/>
      <c r="E16" s="15"/>
    </row>
    <row r="17" customFormat="false" ht="18.85" hidden="false" customHeight="true" outlineLevel="0" collapsed="false">
      <c r="A17" s="13"/>
      <c r="B17" s="14" t="s">
        <v>6</v>
      </c>
      <c r="C17" s="15"/>
      <c r="D17" s="15"/>
      <c r="E17" s="15"/>
    </row>
    <row r="18" customFormat="false" ht="16.55" hidden="false" customHeight="true" outlineLevel="0" collapsed="false">
      <c r="A18" s="13"/>
      <c r="B18" s="14" t="s">
        <v>7</v>
      </c>
      <c r="C18" s="15"/>
      <c r="D18" s="15"/>
      <c r="E18" s="15"/>
    </row>
    <row r="19" customFormat="false" ht="20.35" hidden="false" customHeight="true" outlineLevel="0" collapsed="false">
      <c r="A19" s="13"/>
      <c r="B19" s="16" t="s">
        <v>8</v>
      </c>
      <c r="C19" s="15"/>
      <c r="D19" s="15"/>
      <c r="E19" s="15"/>
    </row>
    <row r="20" customFormat="false" ht="16.5" hidden="false" customHeight="true" outlineLevel="0" collapsed="false">
      <c r="A20" s="17"/>
      <c r="B20" s="18"/>
      <c r="C20" s="19"/>
      <c r="D20" s="19"/>
      <c r="E20" s="20"/>
    </row>
    <row r="21" customFormat="false" ht="35.25" hidden="false" customHeight="true" outlineLevel="0" collapsed="false">
      <c r="A21" s="21" t="s">
        <v>9</v>
      </c>
      <c r="B21" s="22" t="s">
        <v>10</v>
      </c>
      <c r="C21" s="23" t="s">
        <v>11</v>
      </c>
      <c r="D21" s="24" t="s">
        <v>12</v>
      </c>
      <c r="E21" s="25" t="s">
        <v>13</v>
      </c>
    </row>
    <row r="22" customFormat="false" ht="15" hidden="false" customHeight="false" outlineLevel="0" collapsed="false">
      <c r="A22" s="26"/>
      <c r="B22" s="26"/>
      <c r="C22" s="26"/>
      <c r="D22" s="26"/>
      <c r="E22" s="26"/>
    </row>
    <row r="23" customFormat="false" ht="15" hidden="false" customHeight="true" outlineLevel="0" collapsed="false">
      <c r="A23" s="27" t="s">
        <v>14</v>
      </c>
      <c r="B23" s="27"/>
      <c r="C23" s="27"/>
      <c r="D23" s="28"/>
      <c r="E23" s="29"/>
    </row>
    <row r="24" customFormat="false" ht="15" hidden="false" customHeight="false" outlineLevel="0" collapsed="false">
      <c r="A24" s="30" t="s">
        <v>15</v>
      </c>
      <c r="B24" s="31"/>
      <c r="C24" s="32" t="n">
        <v>0</v>
      </c>
      <c r="D24" s="33" t="n">
        <v>1</v>
      </c>
      <c r="E24" s="32" t="n">
        <f aca="false">C24*D24</f>
        <v>0</v>
      </c>
    </row>
    <row r="25" customFormat="false" ht="20.25" hidden="false" customHeight="true" outlineLevel="0" collapsed="false">
      <c r="A25" s="34" t="s">
        <v>16</v>
      </c>
      <c r="B25" s="35"/>
      <c r="C25" s="36" t="n">
        <v>0</v>
      </c>
      <c r="D25" s="37" t="n">
        <v>1</v>
      </c>
      <c r="E25" s="32" t="n">
        <f aca="false">C25*D25</f>
        <v>0</v>
      </c>
    </row>
    <row r="26" customFormat="false" ht="15" hidden="false" customHeight="false" outlineLevel="0" collapsed="false">
      <c r="A26" s="30" t="s">
        <v>17</v>
      </c>
      <c r="B26" s="38"/>
      <c r="C26" s="32" t="n">
        <v>0</v>
      </c>
      <c r="D26" s="33" t="n">
        <v>1</v>
      </c>
      <c r="E26" s="32" t="n">
        <f aca="false">C26*D26</f>
        <v>0</v>
      </c>
    </row>
    <row r="27" customFormat="false" ht="15" hidden="false" customHeight="false" outlineLevel="0" collapsed="false">
      <c r="A27" s="30" t="s">
        <v>18</v>
      </c>
      <c r="B27" s="38"/>
      <c r="C27" s="32" t="n">
        <v>0</v>
      </c>
      <c r="D27" s="33" t="n">
        <v>1</v>
      </c>
      <c r="E27" s="32" t="n">
        <f aca="false">C27*D27</f>
        <v>0</v>
      </c>
    </row>
    <row r="28" customFormat="false" ht="27.1" hidden="false" customHeight="false" outlineLevel="0" collapsed="false">
      <c r="A28" s="30" t="s">
        <v>19</v>
      </c>
      <c r="B28" s="38"/>
      <c r="C28" s="32" t="n">
        <v>0</v>
      </c>
      <c r="D28" s="33" t="n">
        <v>1</v>
      </c>
      <c r="E28" s="32" t="n">
        <f aca="false">C28*D28</f>
        <v>0</v>
      </c>
    </row>
    <row r="29" customFormat="false" ht="15" hidden="false" customHeight="false" outlineLevel="0" collapsed="false">
      <c r="A29" s="39" t="s">
        <v>20</v>
      </c>
      <c r="B29" s="40"/>
      <c r="C29" s="32" t="n">
        <v>0</v>
      </c>
      <c r="D29" s="41" t="n">
        <v>1</v>
      </c>
      <c r="E29" s="32" t="n">
        <f aca="false">C29*D29</f>
        <v>0</v>
      </c>
    </row>
    <row r="30" customFormat="false" ht="15" hidden="false" customHeight="true" outlineLevel="0" collapsed="false">
      <c r="A30" s="27" t="s">
        <v>21</v>
      </c>
      <c r="B30" s="27"/>
      <c r="C30" s="27"/>
      <c r="D30" s="28"/>
      <c r="E30" s="29"/>
    </row>
    <row r="31" customFormat="false" ht="18.05" hidden="false" customHeight="true" outlineLevel="0" collapsed="false">
      <c r="A31" s="39" t="s">
        <v>22</v>
      </c>
      <c r="B31" s="40"/>
      <c r="C31" s="32" t="n">
        <v>0</v>
      </c>
      <c r="D31" s="41" t="n">
        <v>1</v>
      </c>
      <c r="E31" s="32" t="n">
        <f aca="false">C31*D31</f>
        <v>0</v>
      </c>
    </row>
    <row r="32" customFormat="false" ht="18.05" hidden="false" customHeight="true" outlineLevel="0" collapsed="false">
      <c r="A32" s="39" t="s">
        <v>23</v>
      </c>
      <c r="B32" s="40"/>
      <c r="C32" s="32" t="n">
        <v>0</v>
      </c>
      <c r="D32" s="41" t="n">
        <v>1</v>
      </c>
      <c r="E32" s="32" t="n">
        <f aca="false">C32*D32</f>
        <v>0</v>
      </c>
    </row>
    <row r="33" s="47" customFormat="true" ht="20.35" hidden="false" customHeight="true" outlineLevel="0" collapsed="false">
      <c r="A33" s="42" t="s">
        <v>24</v>
      </c>
      <c r="B33" s="43"/>
      <c r="C33" s="44"/>
      <c r="D33" s="45"/>
      <c r="E33" s="46" t="n">
        <f aca="false">SUM(E24:E32)</f>
        <v>0</v>
      </c>
    </row>
    <row r="34" customFormat="false" ht="13.8" hidden="false" customHeight="false" outlineLevel="0" collapsed="false">
      <c r="A34" s="48"/>
      <c r="B34" s="48"/>
      <c r="C34" s="48"/>
      <c r="D34" s="48"/>
      <c r="E34" s="48"/>
    </row>
    <row r="35" customFormat="false" ht="13.8" hidden="false" customHeight="false" outlineLevel="0" collapsed="false">
      <c r="A35" s="49" t="s">
        <v>25</v>
      </c>
      <c r="B35" s="49"/>
      <c r="C35" s="49"/>
      <c r="D35" s="49"/>
      <c r="E35" s="49"/>
    </row>
    <row r="36" customFormat="false" ht="13.8" hidden="false" customHeight="false" outlineLevel="0" collapsed="false">
      <c r="A36" s="50"/>
      <c r="B36" s="50"/>
      <c r="C36" s="50"/>
      <c r="D36" s="50"/>
      <c r="E36" s="50"/>
    </row>
    <row r="37" customFormat="false" ht="13.8" hidden="false" customHeight="false" outlineLevel="0" collapsed="false">
      <c r="A37" s="51" t="s">
        <v>26</v>
      </c>
      <c r="B37" s="51"/>
      <c r="C37" s="51"/>
      <c r="D37" s="51"/>
      <c r="E37" s="51"/>
    </row>
    <row r="38" customFormat="false" ht="13.8" hidden="false" customHeight="false" outlineLevel="0" collapsed="false">
      <c r="A38" s="52"/>
      <c r="B38" s="52"/>
      <c r="C38" s="52"/>
      <c r="D38" s="52"/>
      <c r="E38" s="52"/>
    </row>
    <row r="39" customFormat="false" ht="13.8" hidden="false" customHeight="false" outlineLevel="0" collapsed="false">
      <c r="A39" s="51" t="s">
        <v>27</v>
      </c>
      <c r="B39" s="51"/>
      <c r="C39" s="51"/>
      <c r="D39" s="51"/>
      <c r="E39" s="51"/>
    </row>
    <row r="40" customFormat="false" ht="13.8" hidden="false" customHeight="false" outlineLevel="0" collapsed="false">
      <c r="A40" s="53"/>
      <c r="B40" s="53"/>
      <c r="C40" s="53"/>
      <c r="D40" s="53"/>
      <c r="E40" s="53"/>
    </row>
    <row r="41" customFormat="false" ht="13.8" hidden="false" customHeight="false" outlineLevel="0" collapsed="false">
      <c r="A41" s="53"/>
      <c r="B41" s="53"/>
      <c r="C41" s="53"/>
      <c r="D41" s="53"/>
      <c r="E41" s="53"/>
    </row>
    <row r="42" customFormat="false" ht="13.8" hidden="false" customHeight="true" outlineLevel="0" collapsed="false">
      <c r="A42" s="54" t="s">
        <v>28</v>
      </c>
      <c r="B42" s="54"/>
      <c r="C42" s="54"/>
      <c r="D42" s="54"/>
      <c r="E42" s="54"/>
    </row>
    <row r="43" customFormat="false" ht="13.8" hidden="false" customHeight="false" outlineLevel="0" collapsed="false">
      <c r="A43" s="55" t="s">
        <v>29</v>
      </c>
      <c r="B43" s="55"/>
      <c r="C43" s="55"/>
      <c r="D43" s="55"/>
      <c r="E43" s="55"/>
    </row>
    <row r="44" customFormat="false" ht="13.8" hidden="false" customHeight="false" outlineLevel="0" collapsed="false">
      <c r="A44" s="56" t="s">
        <v>30</v>
      </c>
      <c r="B44" s="56"/>
      <c r="C44" s="56"/>
      <c r="D44" s="56"/>
      <c r="E44" s="56"/>
    </row>
    <row r="45" customFormat="false" ht="13.8" hidden="false" customHeight="false" outlineLevel="0" collapsed="false">
      <c r="A45" s="57" t="s">
        <v>31</v>
      </c>
      <c r="B45" s="57"/>
      <c r="C45" s="57"/>
      <c r="D45" s="57"/>
      <c r="E45" s="57"/>
    </row>
    <row r="46" customFormat="false" ht="13.8" hidden="false" customHeight="false" outlineLevel="0" collapsed="false">
      <c r="A46" s="57"/>
      <c r="B46" s="57"/>
      <c r="C46" s="57"/>
      <c r="D46" s="57"/>
      <c r="E46" s="57"/>
    </row>
    <row r="47" customFormat="false" ht="20.35" hidden="false" customHeight="true" outlineLevel="0" collapsed="false">
      <c r="A47" s="58" t="s">
        <v>32</v>
      </c>
      <c r="B47" s="58"/>
      <c r="C47" s="58"/>
      <c r="D47" s="58"/>
      <c r="E47" s="58"/>
    </row>
    <row r="48" customFormat="false" ht="15" hidden="false" customHeight="false" outlineLevel="0" collapsed="false">
      <c r="A48" s="59"/>
      <c r="B48" s="59"/>
      <c r="C48" s="60"/>
      <c r="D48" s="61"/>
      <c r="E48" s="62"/>
    </row>
    <row r="49" customFormat="false" ht="15" hidden="false" customHeight="false" outlineLevel="0" collapsed="false">
      <c r="A49" s="63"/>
      <c r="B49" s="63"/>
      <c r="C49" s="64"/>
      <c r="D49" s="65"/>
      <c r="E49" s="66"/>
    </row>
  </sheetData>
  <mergeCells count="20">
    <mergeCell ref="A1:E11"/>
    <mergeCell ref="A14:A19"/>
    <mergeCell ref="C14:E19"/>
    <mergeCell ref="A22:E22"/>
    <mergeCell ref="A23:C23"/>
    <mergeCell ref="A30:C30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</mergeCells>
  <hyperlinks>
    <hyperlink ref="A45" r:id="rId1" display="nemeth.timea@hipstudio.hu"/>
    <hyperlink ref="A47" r:id="rId2" display="www.hipstudio.h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5" man="true" max="65535" min="0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99"/>
  <sheetViews>
    <sheetView showFormulas="false" showGridLines="true" showRowColHeaders="true" showZeros="true" rightToLeft="false" tabSelected="false" showOutlineSymbols="true" defaultGridColor="true" view="normal" topLeftCell="A52" colorId="64" zoomScale="65" zoomScaleNormal="65" zoomScalePageLayoutView="100" workbookViewId="0">
      <selection pane="topLeft" activeCell="A13" activeCellId="0" sqref="A13"/>
    </sheetView>
  </sheetViews>
  <sheetFormatPr defaultColWidth="8.453125" defaultRowHeight="15" zeroHeight="false" outlineLevelRow="0" outlineLevelCol="0"/>
  <cols>
    <col collapsed="false" customWidth="true" hidden="false" outlineLevel="0" max="1" min="1" style="0" width="46.42"/>
    <col collapsed="false" customWidth="true" hidden="false" outlineLevel="0" max="2" min="2" style="0" width="78.14"/>
    <col collapsed="false" customWidth="true" hidden="false" outlineLevel="0" max="3" min="3" style="0" width="16.71"/>
    <col collapsed="false" customWidth="true" hidden="false" outlineLevel="0" max="4" min="4" style="0" width="19"/>
    <col collapsed="false" customWidth="true" hidden="false" outlineLevel="0" max="5" min="5" style="0" width="19.57"/>
    <col collapsed="false" customWidth="true" hidden="false" outlineLevel="0" max="6" min="6" style="0" width="17.86"/>
    <col collapsed="false" customWidth="true" hidden="false" outlineLevel="0" max="8" min="7" style="0" width="18.85"/>
    <col collapsed="false" customWidth="true" hidden="false" outlineLevel="0" max="10" min="10" style="0" width="31.01"/>
  </cols>
  <sheetData>
    <row r="1" customFormat="false" ht="18" hidden="false" customHeight="false" outlineLevel="0" collapsed="false">
      <c r="A1" s="67"/>
      <c r="B1" s="68"/>
      <c r="C1" s="69"/>
      <c r="D1" s="70"/>
      <c r="E1" s="71"/>
    </row>
    <row r="2" customFormat="false" ht="18" hidden="false" customHeight="false" outlineLevel="0" collapsed="false">
      <c r="A2" s="72"/>
      <c r="B2" s="73"/>
      <c r="C2" s="74"/>
      <c r="D2" s="75"/>
      <c r="E2" s="76"/>
    </row>
    <row r="3" customFormat="false" ht="18" hidden="false" customHeight="false" outlineLevel="0" collapsed="false">
      <c r="A3" s="72"/>
      <c r="B3" s="73"/>
      <c r="C3" s="74"/>
      <c r="D3" s="75"/>
      <c r="E3" s="76"/>
    </row>
    <row r="4" customFormat="false" ht="18" hidden="false" customHeight="false" outlineLevel="0" collapsed="false">
      <c r="A4" s="72"/>
      <c r="B4" s="73"/>
      <c r="C4" s="74"/>
      <c r="D4" s="77"/>
      <c r="E4" s="76"/>
    </row>
    <row r="5" customFormat="false" ht="18" hidden="false" customHeight="false" outlineLevel="0" collapsed="false">
      <c r="A5" s="72"/>
      <c r="B5" s="73"/>
      <c r="C5" s="74"/>
      <c r="D5" s="75"/>
      <c r="E5" s="76"/>
    </row>
    <row r="6" customFormat="false" ht="18" hidden="false" customHeight="false" outlineLevel="0" collapsed="false">
      <c r="A6" s="72"/>
      <c r="B6" s="78" t="s">
        <v>33</v>
      </c>
      <c r="C6" s="74"/>
      <c r="D6" s="75"/>
      <c r="E6" s="76"/>
    </row>
    <row r="7" customFormat="false" ht="36" hidden="false" customHeight="false" outlineLevel="0" collapsed="false">
      <c r="A7" s="79" t="s">
        <v>34</v>
      </c>
      <c r="B7" s="80"/>
      <c r="C7" s="81"/>
      <c r="D7" s="75"/>
      <c r="E7" s="76"/>
    </row>
    <row r="8" customFormat="false" ht="18" hidden="false" customHeight="false" outlineLevel="0" collapsed="false">
      <c r="A8" s="79" t="s">
        <v>35</v>
      </c>
      <c r="B8" s="82"/>
      <c r="C8" s="83"/>
      <c r="D8" s="75"/>
      <c r="E8" s="84"/>
    </row>
    <row r="9" customFormat="false" ht="18" hidden="false" customHeight="false" outlineLevel="0" collapsed="false">
      <c r="A9" s="79" t="s">
        <v>36</v>
      </c>
      <c r="B9" s="82"/>
      <c r="C9" s="83"/>
      <c r="D9" s="75"/>
      <c r="E9" s="84"/>
    </row>
    <row r="10" customFormat="false" ht="18" hidden="false" customHeight="false" outlineLevel="0" collapsed="false">
      <c r="A10" s="79" t="s">
        <v>37</v>
      </c>
      <c r="B10" s="82"/>
      <c r="C10" s="83"/>
      <c r="D10" s="75"/>
      <c r="E10" s="84"/>
    </row>
    <row r="11" customFormat="false" ht="18.75" hidden="false" customHeight="false" outlineLevel="0" collapsed="false">
      <c r="A11" s="85"/>
      <c r="B11" s="86"/>
      <c r="C11" s="87"/>
      <c r="D11" s="88"/>
      <c r="E11" s="89"/>
    </row>
    <row r="12" s="98" customFormat="true" ht="36.75" hidden="false" customHeight="false" outlineLevel="0" collapsed="false">
      <c r="A12" s="90" t="s">
        <v>38</v>
      </c>
      <c r="B12" s="91" t="s">
        <v>39</v>
      </c>
      <c r="C12" s="92" t="s">
        <v>40</v>
      </c>
      <c r="D12" s="93" t="s">
        <v>41</v>
      </c>
      <c r="E12" s="94" t="s">
        <v>42</v>
      </c>
      <c r="F12" s="95" t="s">
        <v>43</v>
      </c>
      <c r="G12" s="96" t="s">
        <v>12</v>
      </c>
      <c r="H12" s="97" t="s">
        <v>13</v>
      </c>
    </row>
    <row r="13" s="98" customFormat="true" ht="18.75" hidden="false" customHeight="true" outlineLevel="0" collapsed="false">
      <c r="A13" s="99" t="s">
        <v>44</v>
      </c>
      <c r="B13" s="99"/>
      <c r="C13" s="99"/>
      <c r="D13" s="99"/>
      <c r="E13" s="99"/>
      <c r="F13" s="100"/>
      <c r="G13" s="100"/>
      <c r="H13" s="100"/>
    </row>
    <row r="14" s="98" customFormat="true" ht="18.75" hidden="false" customHeight="true" outlineLevel="0" collapsed="false">
      <c r="A14" s="101" t="s">
        <v>45</v>
      </c>
      <c r="B14" s="101"/>
      <c r="C14" s="101"/>
      <c r="D14" s="101"/>
      <c r="E14" s="101"/>
      <c r="F14" s="100"/>
      <c r="G14" s="100"/>
      <c r="H14" s="100"/>
    </row>
    <row r="15" customFormat="false" ht="18" hidden="false" customHeight="false" outlineLevel="0" collapsed="false">
      <c r="A15" s="102" t="s">
        <v>46</v>
      </c>
      <c r="B15" s="103"/>
      <c r="C15" s="104" t="n">
        <v>30000</v>
      </c>
      <c r="D15" s="105" t="n">
        <v>1</v>
      </c>
      <c r="E15" s="106" t="n">
        <f aca="false">C15*D15</f>
        <v>30000</v>
      </c>
      <c r="F15" s="107" t="n">
        <v>20000</v>
      </c>
      <c r="G15" s="108" t="n">
        <v>1</v>
      </c>
      <c r="H15" s="109" t="n">
        <f aca="false">F15*G15</f>
        <v>20000</v>
      </c>
      <c r="I15" s="110"/>
    </row>
    <row r="16" customFormat="false" ht="18" hidden="false" customHeight="false" outlineLevel="0" collapsed="false">
      <c r="A16" s="111" t="s">
        <v>47</v>
      </c>
      <c r="B16" s="112"/>
      <c r="C16" s="113" t="n">
        <v>30000</v>
      </c>
      <c r="D16" s="114" t="n">
        <v>1</v>
      </c>
      <c r="E16" s="115" t="n">
        <f aca="false">C16*D16</f>
        <v>30000</v>
      </c>
      <c r="F16" s="116" t="n">
        <v>17500</v>
      </c>
      <c r="G16" s="117" t="n">
        <v>0</v>
      </c>
      <c r="H16" s="118" t="n">
        <f aca="false">F16*G16</f>
        <v>0</v>
      </c>
      <c r="I16" s="110"/>
    </row>
    <row r="17" customFormat="false" ht="18" hidden="false" customHeight="false" outlineLevel="0" collapsed="false">
      <c r="A17" s="111" t="s">
        <v>48</v>
      </c>
      <c r="B17" s="112"/>
      <c r="C17" s="113" t="n">
        <v>22500</v>
      </c>
      <c r="D17" s="114" t="n">
        <v>5</v>
      </c>
      <c r="E17" s="115" t="n">
        <f aca="false">C17*D17</f>
        <v>112500</v>
      </c>
      <c r="F17" s="116" t="n">
        <v>11000</v>
      </c>
      <c r="G17" s="117" t="n">
        <v>6</v>
      </c>
      <c r="H17" s="118" t="n">
        <f aca="false">F17*G17</f>
        <v>66000</v>
      </c>
      <c r="I17" s="110" t="n">
        <v>6</v>
      </c>
      <c r="J17" s="119" t="s">
        <v>49</v>
      </c>
    </row>
    <row r="18" customFormat="false" ht="18" hidden="false" customHeight="false" outlineLevel="0" collapsed="false">
      <c r="A18" s="120" t="s">
        <v>50</v>
      </c>
      <c r="B18" s="112"/>
      <c r="C18" s="113" t="n">
        <v>15000</v>
      </c>
      <c r="D18" s="114" t="n">
        <v>30</v>
      </c>
      <c r="E18" s="115" t="n">
        <f aca="false">C18*D18</f>
        <v>450000</v>
      </c>
      <c r="F18" s="116" t="n">
        <v>9000</v>
      </c>
      <c r="G18" s="117" t="n">
        <f aca="false">D18</f>
        <v>30</v>
      </c>
      <c r="H18" s="118" t="n">
        <f aca="false">F18*G18</f>
        <v>270000</v>
      </c>
      <c r="I18" s="110" t="n">
        <v>17</v>
      </c>
    </row>
    <row r="19" customFormat="false" ht="18" hidden="false" customHeight="false" outlineLevel="0" collapsed="false">
      <c r="A19" s="120" t="s">
        <v>51</v>
      </c>
      <c r="B19" s="112"/>
      <c r="C19" s="113" t="n">
        <v>15000</v>
      </c>
      <c r="D19" s="114" t="n">
        <v>30</v>
      </c>
      <c r="E19" s="115" t="n">
        <f aca="false">C19*D19</f>
        <v>450000</v>
      </c>
      <c r="F19" s="116" t="n">
        <v>9000</v>
      </c>
      <c r="G19" s="117" t="n">
        <f aca="false">D19</f>
        <v>30</v>
      </c>
      <c r="H19" s="118" t="n">
        <f aca="false">F19*G19</f>
        <v>270000</v>
      </c>
      <c r="I19" s="110" t="n">
        <v>16.5</v>
      </c>
    </row>
    <row r="20" customFormat="false" ht="18" hidden="false" customHeight="false" outlineLevel="0" collapsed="false">
      <c r="A20" s="120" t="s">
        <v>52</v>
      </c>
      <c r="B20" s="112"/>
      <c r="C20" s="113" t="n">
        <v>20000</v>
      </c>
      <c r="D20" s="114" t="n">
        <v>20</v>
      </c>
      <c r="E20" s="115" t="n">
        <f aca="false">C20*D20</f>
        <v>400000</v>
      </c>
      <c r="F20" s="116" t="n">
        <v>12000</v>
      </c>
      <c r="G20" s="117" t="n">
        <f aca="false">D20</f>
        <v>20</v>
      </c>
      <c r="H20" s="118" t="n">
        <f aca="false">F20*G20</f>
        <v>240000</v>
      </c>
      <c r="I20" s="121" t="n">
        <v>9</v>
      </c>
    </row>
    <row r="21" customFormat="false" ht="18.75" hidden="false" customHeight="false" outlineLevel="0" collapsed="false">
      <c r="A21" s="122" t="s">
        <v>53</v>
      </c>
      <c r="B21" s="123"/>
      <c r="C21" s="124" t="n">
        <v>15000</v>
      </c>
      <c r="D21" s="125" t="n">
        <v>30</v>
      </c>
      <c r="E21" s="126" t="n">
        <f aca="false">C21*D21</f>
        <v>450000</v>
      </c>
      <c r="F21" s="127" t="n">
        <v>8000</v>
      </c>
      <c r="G21" s="128" t="n">
        <f aca="false">D21</f>
        <v>30</v>
      </c>
      <c r="H21" s="129" t="n">
        <f aca="false">F21*G21</f>
        <v>240000</v>
      </c>
      <c r="I21" s="0" t="n">
        <v>9</v>
      </c>
      <c r="J21" s="0" t="s">
        <v>54</v>
      </c>
    </row>
    <row r="22" s="98" customFormat="true" ht="18.75" hidden="false" customHeight="false" outlineLevel="0" collapsed="false">
      <c r="A22" s="130" t="s">
        <v>55</v>
      </c>
      <c r="B22" s="131"/>
      <c r="C22" s="131"/>
      <c r="D22" s="131"/>
      <c r="E22" s="132" t="n">
        <f aca="false">SUM(E15:E21)</f>
        <v>1922500</v>
      </c>
      <c r="F22" s="133" t="n">
        <f aca="false">G22/E22</f>
        <v>0.424707412223667</v>
      </c>
      <c r="G22" s="134" t="n">
        <f aca="false">E22-H22</f>
        <v>816500</v>
      </c>
      <c r="H22" s="135" t="n">
        <f aca="false">SUM(H15:H21)</f>
        <v>1106000</v>
      </c>
    </row>
    <row r="23" s="98" customFormat="true" ht="18.75" hidden="false" customHeight="true" outlineLevel="0" collapsed="false">
      <c r="A23" s="136" t="s">
        <v>56</v>
      </c>
      <c r="B23" s="136"/>
      <c r="C23" s="136"/>
      <c r="D23" s="136"/>
      <c r="E23" s="136"/>
      <c r="F23" s="137"/>
      <c r="G23" s="137"/>
      <c r="H23" s="137"/>
    </row>
    <row r="24" customFormat="false" ht="36" hidden="false" customHeight="false" outlineLevel="0" collapsed="false">
      <c r="A24" s="138" t="s">
        <v>57</v>
      </c>
      <c r="B24" s="103" t="s">
        <v>58</v>
      </c>
      <c r="C24" s="104" t="n">
        <v>90000</v>
      </c>
      <c r="D24" s="139" t="n">
        <v>3</v>
      </c>
      <c r="E24" s="140" t="s">
        <v>59</v>
      </c>
      <c r="F24" s="141" t="n">
        <f aca="false">220*310</f>
        <v>68200</v>
      </c>
      <c r="G24" s="142" t="n">
        <v>3</v>
      </c>
      <c r="H24" s="143" t="s">
        <v>59</v>
      </c>
    </row>
    <row r="25" customFormat="false" ht="54.75" hidden="false" customHeight="false" outlineLevel="0" collapsed="false">
      <c r="A25" s="144" t="s">
        <v>60</v>
      </c>
      <c r="B25" s="145" t="s">
        <v>61</v>
      </c>
      <c r="C25" s="146" t="n">
        <v>1000000</v>
      </c>
      <c r="D25" s="147" t="n">
        <v>1</v>
      </c>
      <c r="E25" s="148" t="n">
        <f aca="false">C25*D25</f>
        <v>1000000</v>
      </c>
      <c r="F25" s="149" t="n">
        <v>0</v>
      </c>
      <c r="G25" s="150" t="n">
        <v>1</v>
      </c>
      <c r="H25" s="151" t="n">
        <f aca="false">F25*G25</f>
        <v>0</v>
      </c>
    </row>
    <row r="26" s="98" customFormat="true" ht="18.75" hidden="false" customHeight="false" outlineLevel="0" collapsed="false">
      <c r="A26" s="130" t="s">
        <v>55</v>
      </c>
      <c r="B26" s="131"/>
      <c r="C26" s="131"/>
      <c r="D26" s="131"/>
      <c r="E26" s="132" t="n">
        <f aca="false">SUM(E24:E25)</f>
        <v>1000000</v>
      </c>
      <c r="F26" s="133" t="n">
        <f aca="false">G26/E26</f>
        <v>1</v>
      </c>
      <c r="G26" s="134" t="n">
        <f aca="false">E26-H26</f>
        <v>1000000</v>
      </c>
      <c r="H26" s="135" t="n">
        <f aca="false">SUM(H24:H25)</f>
        <v>0</v>
      </c>
    </row>
    <row r="27" s="98" customFormat="true" ht="18.75" hidden="false" customHeight="false" outlineLevel="0" collapsed="false">
      <c r="A27" s="99" t="s">
        <v>62</v>
      </c>
      <c r="B27" s="152"/>
      <c r="C27" s="152"/>
      <c r="D27" s="152"/>
      <c r="E27" s="153"/>
      <c r="F27" s="154"/>
      <c r="G27" s="154"/>
      <c r="H27" s="154"/>
    </row>
    <row r="28" customFormat="false" ht="54" hidden="false" customHeight="false" outlineLevel="0" collapsed="false">
      <c r="A28" s="155" t="s">
        <v>63</v>
      </c>
      <c r="B28" s="156" t="s">
        <v>64</v>
      </c>
      <c r="C28" s="157" t="n">
        <v>90000</v>
      </c>
      <c r="D28" s="158" t="n">
        <v>1</v>
      </c>
      <c r="E28" s="159" t="s">
        <v>59</v>
      </c>
      <c r="F28" s="141" t="n">
        <f aca="false">0</f>
        <v>0</v>
      </c>
      <c r="G28" s="142" t="n">
        <f aca="false">D28</f>
        <v>1</v>
      </c>
      <c r="H28" s="143" t="n">
        <f aca="false">F28*G28</f>
        <v>0</v>
      </c>
    </row>
    <row r="29" customFormat="false" ht="18" hidden="false" customHeight="false" outlineLevel="0" collapsed="false">
      <c r="A29" s="155" t="s">
        <v>65</v>
      </c>
      <c r="B29" s="160" t="s">
        <v>66</v>
      </c>
      <c r="C29" s="157" t="n">
        <v>15000</v>
      </c>
      <c r="D29" s="158" t="n">
        <v>5</v>
      </c>
      <c r="E29" s="161" t="n">
        <f aca="false">C29*D29</f>
        <v>75000</v>
      </c>
      <c r="F29" s="107" t="n">
        <v>9000</v>
      </c>
      <c r="G29" s="108" t="n">
        <f aca="false">D29</f>
        <v>5</v>
      </c>
      <c r="H29" s="109" t="n">
        <f aca="false">F29*G29</f>
        <v>45000</v>
      </c>
    </row>
    <row r="30" customFormat="false" ht="18.75" hidden="false" customHeight="false" outlineLevel="0" collapsed="false">
      <c r="A30" s="144" t="s">
        <v>48</v>
      </c>
      <c r="B30" s="145"/>
      <c r="C30" s="146" t="n">
        <v>22500</v>
      </c>
      <c r="D30" s="162" t="n">
        <v>1</v>
      </c>
      <c r="E30" s="163" t="n">
        <f aca="false">C30*D30</f>
        <v>22500</v>
      </c>
      <c r="F30" s="149" t="n">
        <v>11000</v>
      </c>
      <c r="G30" s="164" t="n">
        <f aca="false">D30</f>
        <v>1</v>
      </c>
      <c r="H30" s="151" t="n">
        <f aca="false">F30*G30</f>
        <v>11000</v>
      </c>
    </row>
    <row r="31" s="98" customFormat="true" ht="18.75" hidden="false" customHeight="false" outlineLevel="0" collapsed="false">
      <c r="A31" s="130" t="s">
        <v>55</v>
      </c>
      <c r="B31" s="131"/>
      <c r="C31" s="131"/>
      <c r="D31" s="131"/>
      <c r="E31" s="165" t="n">
        <f aca="false">SUM(E28:E30)</f>
        <v>97500</v>
      </c>
      <c r="F31" s="166" t="n">
        <f aca="false">G31/E31</f>
        <v>0.425641025641026</v>
      </c>
      <c r="G31" s="167" t="n">
        <f aca="false">E31-H31</f>
        <v>41500</v>
      </c>
      <c r="H31" s="168" t="n">
        <f aca="false">SUM(H28:H30)</f>
        <v>56000</v>
      </c>
    </row>
    <row r="32" customFormat="false" ht="18.75" hidden="false" customHeight="false" outlineLevel="0" collapsed="false">
      <c r="A32" s="169" t="s">
        <v>67</v>
      </c>
      <c r="B32" s="170"/>
      <c r="C32" s="170"/>
      <c r="D32" s="170"/>
      <c r="E32" s="170"/>
      <c r="F32" s="171"/>
      <c r="G32" s="172"/>
      <c r="H32" s="173"/>
    </row>
    <row r="33" customFormat="false" ht="18.75" hidden="false" customHeight="true" outlineLevel="0" collapsed="false">
      <c r="A33" s="101" t="s">
        <v>68</v>
      </c>
      <c r="B33" s="101"/>
      <c r="C33" s="101"/>
      <c r="D33" s="101"/>
      <c r="E33" s="101" t="e">
        <f aca="false">SUM(#REF!)</f>
        <v>#REF!</v>
      </c>
      <c r="F33" s="174"/>
      <c r="G33" s="175"/>
      <c r="H33" s="176"/>
    </row>
    <row r="34" customFormat="false" ht="18.75" hidden="false" customHeight="false" outlineLevel="0" collapsed="false">
      <c r="A34" s="122" t="s">
        <v>68</v>
      </c>
      <c r="B34" s="177" t="s">
        <v>69</v>
      </c>
      <c r="C34" s="124" t="n">
        <v>1500000</v>
      </c>
      <c r="D34" s="125" t="n">
        <v>1</v>
      </c>
      <c r="E34" s="178" t="n">
        <f aca="false">C34*D34</f>
        <v>1500000</v>
      </c>
      <c r="F34" s="179" t="n">
        <v>900000</v>
      </c>
      <c r="G34" s="180" t="n">
        <f aca="false">D34</f>
        <v>1</v>
      </c>
      <c r="H34" s="181" t="n">
        <f aca="false">F34*G34</f>
        <v>900000</v>
      </c>
    </row>
    <row r="35" customFormat="false" ht="18.75" hidden="false" customHeight="false" outlineLevel="0" collapsed="false">
      <c r="A35" s="182" t="s">
        <v>55</v>
      </c>
      <c r="B35" s="183"/>
      <c r="C35" s="183"/>
      <c r="D35" s="183"/>
      <c r="E35" s="94" t="n">
        <f aca="false">SUM(E34)</f>
        <v>1500000</v>
      </c>
      <c r="F35" s="184" t="n">
        <f aca="false">G35/E35</f>
        <v>0.4</v>
      </c>
      <c r="G35" s="167" t="n">
        <f aca="false">E35-H35</f>
        <v>600000</v>
      </c>
      <c r="H35" s="168" t="n">
        <f aca="false">SUM(H34)</f>
        <v>900000</v>
      </c>
    </row>
    <row r="36" customFormat="false" ht="18.75" hidden="false" customHeight="false" outlineLevel="0" collapsed="false">
      <c r="A36" s="99" t="s">
        <v>70</v>
      </c>
      <c r="B36" s="152"/>
      <c r="C36" s="152"/>
      <c r="D36" s="152"/>
      <c r="E36" s="152"/>
      <c r="F36" s="185"/>
      <c r="G36" s="186"/>
      <c r="H36" s="154"/>
    </row>
    <row r="37" customFormat="false" ht="18.75" hidden="false" customHeight="true" outlineLevel="0" collapsed="false">
      <c r="A37" s="101" t="s">
        <v>71</v>
      </c>
      <c r="B37" s="101"/>
      <c r="C37" s="101"/>
      <c r="D37" s="101"/>
      <c r="E37" s="101" t="e">
        <f aca="false">SUM(E33:E35)</f>
        <v>#REF!</v>
      </c>
      <c r="F37" s="187"/>
      <c r="G37" s="187"/>
      <c r="H37" s="187"/>
    </row>
    <row r="38" customFormat="false" ht="36.75" hidden="false" customHeight="false" outlineLevel="0" collapsed="false">
      <c r="A38" s="122" t="s">
        <v>72</v>
      </c>
      <c r="B38" s="177" t="s">
        <v>73</v>
      </c>
      <c r="C38" s="124" t="n">
        <v>1500000</v>
      </c>
      <c r="D38" s="125" t="n">
        <v>1</v>
      </c>
      <c r="E38" s="188" t="n">
        <f aca="false">C38*D38</f>
        <v>1500000</v>
      </c>
      <c r="F38" s="179" t="n">
        <v>1500000</v>
      </c>
      <c r="G38" s="180" t="n">
        <f aca="false">D38</f>
        <v>1</v>
      </c>
      <c r="H38" s="181" t="n">
        <f aca="false">F38*G38</f>
        <v>1500000</v>
      </c>
    </row>
    <row r="39" customFormat="false" ht="18.75" hidden="false" customHeight="false" outlineLevel="0" collapsed="false">
      <c r="A39" s="130" t="s">
        <v>55</v>
      </c>
      <c r="B39" s="131"/>
      <c r="C39" s="131"/>
      <c r="D39" s="131"/>
      <c r="E39" s="165" t="n">
        <f aca="false">SUM(E38)</f>
        <v>1500000</v>
      </c>
      <c r="F39" s="184" t="n">
        <f aca="false">G39/E39</f>
        <v>0</v>
      </c>
      <c r="G39" s="167" t="n">
        <f aca="false">E39-H39</f>
        <v>0</v>
      </c>
      <c r="H39" s="168" t="n">
        <f aca="false">SUM(H38)</f>
        <v>1500000</v>
      </c>
    </row>
    <row r="40" customFormat="false" ht="18.75" hidden="false" customHeight="false" outlineLevel="0" collapsed="false">
      <c r="A40" s="130" t="s">
        <v>74</v>
      </c>
      <c r="B40" s="131"/>
      <c r="C40" s="131"/>
      <c r="D40" s="131"/>
      <c r="E40" s="132"/>
      <c r="F40" s="189"/>
      <c r="G40" s="186"/>
      <c r="H40" s="154"/>
    </row>
    <row r="41" customFormat="false" ht="18.75" hidden="false" customHeight="true" outlineLevel="0" collapsed="false">
      <c r="A41" s="101" t="s">
        <v>75</v>
      </c>
      <c r="B41" s="101"/>
      <c r="C41" s="101"/>
      <c r="D41" s="101"/>
      <c r="E41" s="101"/>
      <c r="F41" s="190"/>
      <c r="G41" s="191"/>
      <c r="H41" s="192"/>
    </row>
    <row r="42" customFormat="false" ht="36.75" hidden="false" customHeight="false" outlineLevel="0" collapsed="false">
      <c r="A42" s="120" t="s">
        <v>76</v>
      </c>
      <c r="B42" s="193" t="s">
        <v>77</v>
      </c>
      <c r="C42" s="124" t="n">
        <v>1000000</v>
      </c>
      <c r="D42" s="194" t="n">
        <v>1</v>
      </c>
      <c r="E42" s="195" t="n">
        <f aca="false">C42*D42</f>
        <v>1000000</v>
      </c>
      <c r="F42" s="196" t="n">
        <v>1000000</v>
      </c>
      <c r="G42" s="197" t="n">
        <f aca="false">D42</f>
        <v>1</v>
      </c>
      <c r="H42" s="198" t="n">
        <f aca="false">F42*G42</f>
        <v>1000000</v>
      </c>
    </row>
    <row r="43" customFormat="false" ht="18.75" hidden="false" customHeight="false" outlineLevel="0" collapsed="false">
      <c r="A43" s="130" t="s">
        <v>55</v>
      </c>
      <c r="B43" s="131"/>
      <c r="C43" s="131"/>
      <c r="D43" s="131"/>
      <c r="E43" s="165" t="n">
        <f aca="false">E42</f>
        <v>1000000</v>
      </c>
      <c r="F43" s="133" t="n">
        <f aca="false">G43/E43</f>
        <v>0</v>
      </c>
      <c r="G43" s="134" t="n">
        <f aca="false">E43-H43</f>
        <v>0</v>
      </c>
      <c r="H43" s="135" t="n">
        <f aca="false">H42</f>
        <v>1000000</v>
      </c>
    </row>
    <row r="44" customFormat="false" ht="18.75" hidden="false" customHeight="false" outlineLevel="0" collapsed="false">
      <c r="A44" s="130" t="s">
        <v>78</v>
      </c>
      <c r="B44" s="131"/>
      <c r="C44" s="131"/>
      <c r="D44" s="131"/>
      <c r="E44" s="132"/>
      <c r="F44" s="199"/>
      <c r="G44" s="199"/>
      <c r="H44" s="199"/>
    </row>
    <row r="45" customFormat="false" ht="18.75" hidden="false" customHeight="true" outlineLevel="0" collapsed="false">
      <c r="A45" s="200" t="s">
        <v>79</v>
      </c>
      <c r="B45" s="200"/>
      <c r="C45" s="200"/>
      <c r="D45" s="200"/>
      <c r="E45" s="200"/>
      <c r="F45" s="199"/>
      <c r="G45" s="199"/>
      <c r="H45" s="199"/>
    </row>
    <row r="46" customFormat="false" ht="18" hidden="false" customHeight="false" outlineLevel="0" collapsed="false">
      <c r="A46" s="201" t="s">
        <v>80</v>
      </c>
      <c r="B46" s="202" t="s">
        <v>81</v>
      </c>
      <c r="C46" s="203" t="n">
        <v>5000000</v>
      </c>
      <c r="D46" s="204" t="n">
        <v>1</v>
      </c>
      <c r="E46" s="205" t="n">
        <f aca="false">C46*D46</f>
        <v>5000000</v>
      </c>
      <c r="F46" s="141" t="n">
        <v>3500000</v>
      </c>
      <c r="G46" s="142" t="n">
        <v>1</v>
      </c>
      <c r="H46" s="143" t="n">
        <f aca="false">F46*G46</f>
        <v>3500000</v>
      </c>
    </row>
    <row r="47" customFormat="false" ht="18" hidden="false" customHeight="false" outlineLevel="0" collapsed="false">
      <c r="A47" s="206" t="s">
        <v>82</v>
      </c>
      <c r="B47" s="207" t="s">
        <v>83</v>
      </c>
      <c r="C47" s="208" t="n">
        <v>2500000</v>
      </c>
      <c r="D47" s="209" t="n">
        <v>1</v>
      </c>
      <c r="E47" s="210" t="n">
        <f aca="false">C47*D47</f>
        <v>2500000</v>
      </c>
      <c r="F47" s="116" t="n">
        <v>1800000</v>
      </c>
      <c r="G47" s="117" t="n">
        <v>1</v>
      </c>
      <c r="H47" s="118" t="n">
        <f aca="false">F47*G47</f>
        <v>1800000</v>
      </c>
    </row>
    <row r="48" customFormat="false" ht="18" hidden="false" customHeight="false" outlineLevel="0" collapsed="false">
      <c r="A48" s="206" t="s">
        <v>84</v>
      </c>
      <c r="B48" s="211" t="s">
        <v>85</v>
      </c>
      <c r="C48" s="208" t="n">
        <v>15000</v>
      </c>
      <c r="D48" s="209" t="n">
        <v>3</v>
      </c>
      <c r="E48" s="212" t="n">
        <f aca="false">C48*D48</f>
        <v>45000</v>
      </c>
      <c r="F48" s="116" t="n">
        <v>10000</v>
      </c>
      <c r="G48" s="117" t="n">
        <v>3</v>
      </c>
      <c r="H48" s="118" t="n">
        <f aca="false">F48*G48</f>
        <v>30000</v>
      </c>
    </row>
    <row r="49" customFormat="false" ht="18" hidden="false" customHeight="false" outlineLevel="0" collapsed="false">
      <c r="A49" s="206" t="s">
        <v>86</v>
      </c>
      <c r="B49" s="211" t="s">
        <v>87</v>
      </c>
      <c r="C49" s="208" t="n">
        <v>350</v>
      </c>
      <c r="D49" s="209" t="n">
        <f aca="false">60*10</f>
        <v>600</v>
      </c>
      <c r="E49" s="212" t="n">
        <f aca="false">C49*D49</f>
        <v>210000</v>
      </c>
      <c r="F49" s="116" t="n">
        <v>250</v>
      </c>
      <c r="G49" s="117" t="n">
        <v>120</v>
      </c>
      <c r="H49" s="118" t="n">
        <f aca="false">F49*G49</f>
        <v>30000</v>
      </c>
    </row>
    <row r="50" customFormat="false" ht="18" hidden="false" customHeight="false" outlineLevel="0" collapsed="false">
      <c r="A50" s="213" t="s">
        <v>88</v>
      </c>
      <c r="B50" s="214" t="s">
        <v>89</v>
      </c>
      <c r="C50" s="215" t="n">
        <v>9</v>
      </c>
      <c r="D50" s="216" t="n">
        <f aca="false">D49</f>
        <v>600</v>
      </c>
      <c r="E50" s="217" t="n">
        <f aca="false">C50*D50</f>
        <v>5400</v>
      </c>
      <c r="F50" s="218" t="n">
        <v>8.5</v>
      </c>
      <c r="G50" s="117" t="n">
        <v>300</v>
      </c>
      <c r="H50" s="118" t="n">
        <f aca="false">F50*G50</f>
        <v>2550</v>
      </c>
    </row>
    <row r="51" customFormat="false" ht="18" hidden="false" customHeight="false" outlineLevel="0" collapsed="false">
      <c r="A51" s="213" t="s">
        <v>90</v>
      </c>
      <c r="B51" s="214" t="s">
        <v>91</v>
      </c>
      <c r="C51" s="215" t="n">
        <v>9000</v>
      </c>
      <c r="D51" s="216" t="n">
        <v>2</v>
      </c>
      <c r="E51" s="217" t="n">
        <f aca="false">C51*D51</f>
        <v>18000</v>
      </c>
      <c r="F51" s="116" t="n">
        <v>7000</v>
      </c>
      <c r="G51" s="117" t="n">
        <v>2</v>
      </c>
      <c r="H51" s="118" t="n">
        <f aca="false">F51*G51</f>
        <v>14000</v>
      </c>
    </row>
    <row r="52" customFormat="false" ht="18" hidden="false" customHeight="false" outlineLevel="0" collapsed="false">
      <c r="A52" s="213" t="s">
        <v>92</v>
      </c>
      <c r="B52" s="214" t="s">
        <v>93</v>
      </c>
      <c r="C52" s="208" t="n">
        <v>850</v>
      </c>
      <c r="D52" s="209" t="n">
        <f aca="false">60*4</f>
        <v>240</v>
      </c>
      <c r="E52" s="219" t="n">
        <f aca="false">C52*D52</f>
        <v>204000</v>
      </c>
      <c r="F52" s="218" t="n">
        <v>500</v>
      </c>
      <c r="G52" s="117" t="n">
        <v>240</v>
      </c>
      <c r="H52" s="118" t="n">
        <f aca="false">F52*G52</f>
        <v>120000</v>
      </c>
    </row>
    <row r="53" customFormat="false" ht="18" hidden="false" customHeight="false" outlineLevel="0" collapsed="false">
      <c r="A53" s="220" t="s">
        <v>94</v>
      </c>
      <c r="B53" s="221"/>
      <c r="C53" s="222" t="n">
        <v>2000000</v>
      </c>
      <c r="D53" s="223" t="n">
        <v>1</v>
      </c>
      <c r="E53" s="224" t="n">
        <f aca="false">C53*D53</f>
        <v>2000000</v>
      </c>
      <c r="F53" s="127" t="n">
        <v>2000000</v>
      </c>
      <c r="G53" s="128" t="n">
        <v>1</v>
      </c>
      <c r="H53" s="129" t="n">
        <f aca="false">F53*G53</f>
        <v>2000000</v>
      </c>
    </row>
    <row r="54" customFormat="false" ht="18.75" hidden="false" customHeight="false" outlineLevel="0" collapsed="false">
      <c r="A54" s="225" t="s">
        <v>95</v>
      </c>
      <c r="B54" s="226"/>
      <c r="C54" s="227" t="n">
        <v>1400000</v>
      </c>
      <c r="D54" s="228" t="n">
        <v>1</v>
      </c>
      <c r="E54" s="224" t="n">
        <f aca="false">C54*D54</f>
        <v>1400000</v>
      </c>
      <c r="F54" s="149" t="n">
        <v>1000000</v>
      </c>
      <c r="G54" s="150" t="n">
        <v>1</v>
      </c>
      <c r="H54" s="151" t="n">
        <f aca="false">F54*G54</f>
        <v>1000000</v>
      </c>
    </row>
    <row r="55" customFormat="false" ht="18.75" hidden="false" customHeight="false" outlineLevel="0" collapsed="false">
      <c r="A55" s="130" t="s">
        <v>55</v>
      </c>
      <c r="B55" s="131"/>
      <c r="C55" s="131"/>
      <c r="D55" s="131"/>
      <c r="E55" s="132" t="n">
        <f aca="false">SUM(E46:E54)</f>
        <v>11382400</v>
      </c>
      <c r="F55" s="229" t="n">
        <f aca="false">G55/E55</f>
        <v>0.253536161090807</v>
      </c>
      <c r="G55" s="230" t="n">
        <f aca="false">E55-H55</f>
        <v>2885850</v>
      </c>
      <c r="H55" s="231" t="n">
        <f aca="false">SUM(H46:H54)</f>
        <v>8496550</v>
      </c>
    </row>
    <row r="56" customFormat="false" ht="18.75" hidden="false" customHeight="false" outlineLevel="0" collapsed="false">
      <c r="A56" s="232" t="s">
        <v>96</v>
      </c>
      <c r="B56" s="233"/>
      <c r="C56" s="234"/>
      <c r="D56" s="235"/>
      <c r="E56" s="236"/>
      <c r="F56" s="237"/>
      <c r="G56" s="238"/>
      <c r="H56" s="239"/>
    </row>
    <row r="57" customFormat="false" ht="18" hidden="false" customHeight="false" outlineLevel="0" collapsed="false">
      <c r="A57" s="240" t="s">
        <v>97</v>
      </c>
      <c r="B57" s="241" t="s">
        <v>98</v>
      </c>
      <c r="C57" s="242" t="n">
        <v>1800</v>
      </c>
      <c r="D57" s="243" t="n">
        <f aca="false">8*60*3</f>
        <v>1440</v>
      </c>
      <c r="E57" s="244" t="n">
        <f aca="false">C57*D57</f>
        <v>2592000</v>
      </c>
      <c r="F57" s="141"/>
      <c r="G57" s="245"/>
      <c r="H57" s="143"/>
    </row>
    <row r="58" customFormat="false" ht="18" hidden="false" customHeight="false" outlineLevel="0" collapsed="false">
      <c r="A58" s="206" t="s">
        <v>99</v>
      </c>
      <c r="B58" s="214" t="s">
        <v>100</v>
      </c>
      <c r="C58" s="208" t="n">
        <v>2500</v>
      </c>
      <c r="D58" s="209" t="n">
        <f aca="false">10*60</f>
        <v>600</v>
      </c>
      <c r="E58" s="246" t="n">
        <f aca="false">C58*D58</f>
        <v>1500000</v>
      </c>
      <c r="F58" s="116"/>
      <c r="G58" s="247"/>
      <c r="H58" s="118"/>
    </row>
    <row r="59" customFormat="false" ht="18" hidden="false" customHeight="false" outlineLevel="0" collapsed="false">
      <c r="A59" s="206" t="s">
        <v>101</v>
      </c>
      <c r="B59" s="214" t="s">
        <v>102</v>
      </c>
      <c r="C59" s="208" t="n">
        <v>3000</v>
      </c>
      <c r="D59" s="209" t="n">
        <v>5</v>
      </c>
      <c r="E59" s="246" t="n">
        <f aca="false">C59*D59</f>
        <v>15000</v>
      </c>
      <c r="F59" s="116"/>
      <c r="G59" s="247"/>
      <c r="H59" s="118"/>
    </row>
    <row r="60" customFormat="false" ht="36" hidden="false" customHeight="false" outlineLevel="0" collapsed="false">
      <c r="A60" s="206" t="s">
        <v>103</v>
      </c>
      <c r="B60" s="214" t="s">
        <v>104</v>
      </c>
      <c r="C60" s="208" t="n">
        <v>8000</v>
      </c>
      <c r="D60" s="209" t="n">
        <v>5</v>
      </c>
      <c r="E60" s="246" t="n">
        <f aca="false">C60*D60</f>
        <v>40000</v>
      </c>
      <c r="F60" s="116"/>
      <c r="G60" s="247"/>
      <c r="H60" s="118"/>
    </row>
    <row r="61" customFormat="false" ht="18" hidden="false" customHeight="false" outlineLevel="0" collapsed="false">
      <c r="A61" s="213" t="s">
        <v>105</v>
      </c>
      <c r="B61" s="248" t="s">
        <v>106</v>
      </c>
      <c r="C61" s="215" t="n">
        <v>35000</v>
      </c>
      <c r="D61" s="216" t="n">
        <v>10</v>
      </c>
      <c r="E61" s="249" t="n">
        <f aca="false">C61*D61</f>
        <v>350000</v>
      </c>
      <c r="F61" s="116"/>
      <c r="G61" s="247"/>
      <c r="H61" s="118"/>
    </row>
    <row r="62" customFormat="false" ht="18" hidden="false" customHeight="false" outlineLevel="0" collapsed="false">
      <c r="A62" s="206" t="s">
        <v>107</v>
      </c>
      <c r="B62" s="214" t="s">
        <v>108</v>
      </c>
      <c r="C62" s="208" t="n">
        <v>3000</v>
      </c>
      <c r="D62" s="209" t="n">
        <v>120</v>
      </c>
      <c r="E62" s="246" t="n">
        <f aca="false">C62*D62</f>
        <v>360000</v>
      </c>
      <c r="F62" s="116"/>
      <c r="G62" s="247"/>
      <c r="H62" s="118"/>
    </row>
    <row r="63" customFormat="false" ht="36" hidden="false" customHeight="false" outlineLevel="0" collapsed="false">
      <c r="A63" s="213" t="s">
        <v>109</v>
      </c>
      <c r="B63" s="214" t="s">
        <v>110</v>
      </c>
      <c r="C63" s="215" t="n">
        <v>50000</v>
      </c>
      <c r="D63" s="216" t="n">
        <v>0</v>
      </c>
      <c r="E63" s="249" t="n">
        <v>0</v>
      </c>
      <c r="F63" s="116"/>
      <c r="G63" s="117"/>
      <c r="H63" s="118"/>
    </row>
    <row r="64" customFormat="false" ht="18" hidden="false" customHeight="false" outlineLevel="0" collapsed="false">
      <c r="A64" s="213" t="s">
        <v>111</v>
      </c>
      <c r="B64" s="214" t="s">
        <v>112</v>
      </c>
      <c r="C64" s="215" t="n">
        <v>2500</v>
      </c>
      <c r="D64" s="216" t="n">
        <v>6</v>
      </c>
      <c r="E64" s="249" t="n">
        <f aca="false">C64*D64</f>
        <v>15000</v>
      </c>
      <c r="F64" s="116"/>
      <c r="G64" s="117"/>
      <c r="H64" s="118"/>
    </row>
    <row r="65" customFormat="false" ht="18" hidden="false" customHeight="false" outlineLevel="0" collapsed="false">
      <c r="A65" s="213" t="s">
        <v>113</v>
      </c>
      <c r="B65" s="214" t="s">
        <v>114</v>
      </c>
      <c r="C65" s="215" t="n">
        <v>10000</v>
      </c>
      <c r="D65" s="216" t="n">
        <v>5</v>
      </c>
      <c r="E65" s="249" t="n">
        <f aca="false">C65*D65</f>
        <v>50000</v>
      </c>
      <c r="F65" s="116"/>
      <c r="G65" s="117"/>
      <c r="H65" s="118"/>
    </row>
    <row r="66" customFormat="false" ht="36.75" hidden="false" customHeight="false" outlineLevel="0" collapsed="false">
      <c r="A66" s="225" t="s">
        <v>115</v>
      </c>
      <c r="B66" s="250" t="s">
        <v>116</v>
      </c>
      <c r="C66" s="251" t="n">
        <v>60</v>
      </c>
      <c r="D66" s="252" t="n">
        <v>4000</v>
      </c>
      <c r="E66" s="253" t="n">
        <f aca="false">C66*D66</f>
        <v>240000</v>
      </c>
      <c r="F66" s="149"/>
      <c r="G66" s="150"/>
      <c r="H66" s="151"/>
    </row>
    <row r="67" customFormat="false" ht="18.75" hidden="false" customHeight="false" outlineLevel="0" collapsed="false">
      <c r="A67" s="254" t="s">
        <v>55</v>
      </c>
      <c r="B67" s="255"/>
      <c r="C67" s="255"/>
      <c r="D67" s="255"/>
      <c r="E67" s="256" t="n">
        <f aca="false">SUM(E57:E66)</f>
        <v>5162000</v>
      </c>
      <c r="F67" s="229" t="n">
        <f aca="false">G67/E67</f>
        <v>0.0931615652847733</v>
      </c>
      <c r="G67" s="230" t="n">
        <f aca="false">E67-H67</f>
        <v>480900</v>
      </c>
      <c r="H67" s="231" t="n">
        <f aca="false">SUM('Sampling_flipper activation '!H22:H34)</f>
        <v>4681100</v>
      </c>
    </row>
    <row r="68" customFormat="false" ht="18.75" hidden="false" customHeight="false" outlineLevel="0" collapsed="false">
      <c r="A68" s="257" t="s">
        <v>117</v>
      </c>
      <c r="B68" s="258"/>
      <c r="C68" s="259"/>
      <c r="D68" s="260"/>
      <c r="E68" s="261"/>
      <c r="F68" s="262"/>
      <c r="G68" s="262"/>
      <c r="H68" s="262"/>
    </row>
    <row r="69" customFormat="false" ht="18" hidden="false" customHeight="false" outlineLevel="0" collapsed="false">
      <c r="A69" s="201" t="s">
        <v>118</v>
      </c>
      <c r="B69" s="241" t="s">
        <v>119</v>
      </c>
      <c r="C69" s="203" t="n">
        <v>150000</v>
      </c>
      <c r="D69" s="204" t="n">
        <v>1</v>
      </c>
      <c r="E69" s="263" t="n">
        <f aca="false">C69*D69</f>
        <v>150000</v>
      </c>
      <c r="F69" s="141" t="n">
        <v>100000</v>
      </c>
      <c r="G69" s="142" t="n">
        <f aca="false">D69</f>
        <v>1</v>
      </c>
      <c r="H69" s="143" t="n">
        <f aca="false">F69*G69</f>
        <v>100000</v>
      </c>
    </row>
    <row r="70" customFormat="false" ht="36" hidden="false" customHeight="false" outlineLevel="0" collapsed="false">
      <c r="A70" s="213" t="s">
        <v>120</v>
      </c>
      <c r="B70" s="264" t="s">
        <v>121</v>
      </c>
      <c r="C70" s="215" t="n">
        <v>3500000</v>
      </c>
      <c r="D70" s="216" t="n">
        <v>1</v>
      </c>
      <c r="E70" s="265" t="n">
        <f aca="false">C70*D70</f>
        <v>3500000</v>
      </c>
      <c r="F70" s="107" t="n">
        <v>1850000</v>
      </c>
      <c r="G70" s="108" t="n">
        <f aca="false">D70</f>
        <v>1</v>
      </c>
      <c r="H70" s="109" t="n">
        <f aca="false">F70*G70</f>
        <v>1850000</v>
      </c>
      <c r="J70" s="266" t="n">
        <v>1850000</v>
      </c>
      <c r="K70" s="0" t="s">
        <v>122</v>
      </c>
    </row>
    <row r="71" customFormat="false" ht="18" hidden="false" customHeight="false" outlineLevel="0" collapsed="false">
      <c r="A71" s="213" t="s">
        <v>123</v>
      </c>
      <c r="B71" s="248" t="s">
        <v>124</v>
      </c>
      <c r="C71" s="215" t="n">
        <v>285000</v>
      </c>
      <c r="D71" s="216" t="n">
        <v>1</v>
      </c>
      <c r="E71" s="217" t="n">
        <f aca="false">C71*D71</f>
        <v>285000</v>
      </c>
      <c r="F71" s="116" t="n">
        <v>205000</v>
      </c>
      <c r="G71" s="117" t="n">
        <f aca="false">D71</f>
        <v>1</v>
      </c>
      <c r="H71" s="118" t="n">
        <f aca="false">F71*G71</f>
        <v>205000</v>
      </c>
      <c r="J71" s="266" t="n">
        <v>1800000</v>
      </c>
      <c r="K71" s="0" t="s">
        <v>125</v>
      </c>
    </row>
    <row r="72" customFormat="false" ht="18.75" hidden="false" customHeight="false" outlineLevel="0" collapsed="false">
      <c r="A72" s="213" t="s">
        <v>126</v>
      </c>
      <c r="B72" s="214" t="s">
        <v>127</v>
      </c>
      <c r="C72" s="215" t="n">
        <v>400000</v>
      </c>
      <c r="D72" s="216" t="n">
        <v>1</v>
      </c>
      <c r="E72" s="217" t="n">
        <f aca="false">C72*D72</f>
        <v>400000</v>
      </c>
      <c r="F72" s="116" t="n">
        <v>300000</v>
      </c>
      <c r="G72" s="117" t="n">
        <f aca="false">D72</f>
        <v>1</v>
      </c>
      <c r="H72" s="118" t="n">
        <f aca="false">F72*G72</f>
        <v>300000</v>
      </c>
    </row>
    <row r="73" customFormat="false" ht="18.75" hidden="false" customHeight="false" outlineLevel="0" collapsed="false">
      <c r="A73" s="130" t="s">
        <v>55</v>
      </c>
      <c r="B73" s="131"/>
      <c r="C73" s="131"/>
      <c r="D73" s="131"/>
      <c r="E73" s="165" t="n">
        <f aca="false">SUM(E69:E72)</f>
        <v>4335000</v>
      </c>
      <c r="F73" s="229" t="n">
        <f aca="false">G73/E73</f>
        <v>0.433679354094579</v>
      </c>
      <c r="G73" s="230" t="n">
        <f aca="false">E73-H73</f>
        <v>1880000</v>
      </c>
      <c r="H73" s="231" t="n">
        <f aca="false">SUM(H69:H72)</f>
        <v>2455000</v>
      </c>
    </row>
    <row r="74" customFormat="false" ht="18" hidden="false" customHeight="false" outlineLevel="0" collapsed="false">
      <c r="A74" s="122" t="s">
        <v>53</v>
      </c>
      <c r="B74" s="267" t="s">
        <v>128</v>
      </c>
      <c r="C74" s="268" t="n">
        <v>15000</v>
      </c>
      <c r="D74" s="105" t="n">
        <v>180</v>
      </c>
      <c r="E74" s="269" t="n">
        <f aca="false">C74*D74+100000</f>
        <v>2800000</v>
      </c>
      <c r="F74" s="141" t="n">
        <v>9000</v>
      </c>
      <c r="G74" s="142" t="n">
        <f aca="false">D74</f>
        <v>180</v>
      </c>
      <c r="H74" s="143" t="n">
        <f aca="false">F74*G74</f>
        <v>1620000</v>
      </c>
    </row>
    <row r="75" customFormat="false" ht="18.75" hidden="false" customHeight="false" outlineLevel="0" collapsed="false">
      <c r="A75" s="122" t="s">
        <v>129</v>
      </c>
      <c r="B75" s="270" t="s">
        <v>130</v>
      </c>
      <c r="C75" s="271" t="n">
        <v>700</v>
      </c>
      <c r="D75" s="272" t="n">
        <v>1</v>
      </c>
      <c r="E75" s="273" t="n">
        <f aca="false">C75*D75</f>
        <v>700</v>
      </c>
      <c r="F75" s="179" t="n">
        <v>600</v>
      </c>
      <c r="G75" s="180" t="n">
        <f aca="false">D75</f>
        <v>1</v>
      </c>
      <c r="H75" s="181" t="n">
        <f aca="false">F75*G75</f>
        <v>600</v>
      </c>
    </row>
    <row r="76" customFormat="false" ht="18.75" hidden="false" customHeight="false" outlineLevel="0" collapsed="false">
      <c r="A76" s="130" t="s">
        <v>55</v>
      </c>
      <c r="B76" s="131"/>
      <c r="C76" s="131"/>
      <c r="D76" s="131"/>
      <c r="E76" s="165" t="n">
        <f aca="false">SUM(E74:E75)</f>
        <v>2800700</v>
      </c>
      <c r="F76" s="229" t="n">
        <f aca="false">G76/E76</f>
        <v>0.421358945977791</v>
      </c>
      <c r="G76" s="230" t="n">
        <f aca="false">E76-H76</f>
        <v>1180100</v>
      </c>
      <c r="H76" s="231" t="n">
        <f aca="false">SUM(H74:H75)</f>
        <v>1620600</v>
      </c>
    </row>
    <row r="77" customFormat="false" ht="18.75" hidden="false" customHeight="false" outlineLevel="0" collapsed="false">
      <c r="A77" s="274" t="s">
        <v>131</v>
      </c>
      <c r="B77" s="275"/>
      <c r="C77" s="276"/>
      <c r="D77" s="277"/>
      <c r="E77" s="132" t="n">
        <f aca="false">SUM(E22,E26,E31,E35,E39,E43,E55,E67,E73,E76)</f>
        <v>30700100</v>
      </c>
      <c r="F77" s="184" t="n">
        <f aca="false">G77/E77</f>
        <v>0.289407852091687</v>
      </c>
      <c r="G77" s="167" t="n">
        <f aca="false">E77-H77</f>
        <v>8884850</v>
      </c>
      <c r="H77" s="168" t="n">
        <f aca="false">SUM(H22,H26,H31,H35,H39,H43,H55,H67,H73,H76)</f>
        <v>21815250</v>
      </c>
      <c r="I77" s="0" t="s">
        <v>132</v>
      </c>
    </row>
    <row r="78" customFormat="false" ht="18.75" hidden="false" customHeight="false" outlineLevel="0" collapsed="false">
      <c r="A78" s="278"/>
      <c r="B78" s="278"/>
      <c r="C78" s="278"/>
      <c r="D78" s="278"/>
      <c r="E78" s="278"/>
      <c r="F78" s="279" t="n">
        <f aca="false">G78/E77</f>
        <v>0.305042980316025</v>
      </c>
      <c r="G78" s="280" t="n">
        <f aca="false">E77-H78</f>
        <v>9364850</v>
      </c>
      <c r="H78" s="281" t="n">
        <f aca="false">SUM(H15:H19,H26,H31,H35,H39,H43,H55,H67,H73,H76)</f>
        <v>21335250</v>
      </c>
      <c r="I78" s="0" t="s">
        <v>133</v>
      </c>
    </row>
    <row r="79" customFormat="false" ht="15" hidden="false" customHeight="false" outlineLevel="0" collapsed="false">
      <c r="A79" s="282" t="s">
        <v>134</v>
      </c>
      <c r="B79" s="282"/>
      <c r="C79" s="282"/>
      <c r="D79" s="282"/>
      <c r="E79" s="282"/>
    </row>
    <row r="80" customFormat="false" ht="15.75" hidden="false" customHeight="true" outlineLevel="0" collapsed="false">
      <c r="A80" s="283" t="s">
        <v>135</v>
      </c>
      <c r="B80" s="283"/>
      <c r="C80" s="283"/>
      <c r="D80" s="283"/>
      <c r="E80" s="283"/>
      <c r="H80" s="284"/>
    </row>
    <row r="81" customFormat="false" ht="15" hidden="false" customHeight="false" outlineLevel="0" collapsed="false">
      <c r="A81" s="285"/>
      <c r="B81" s="285"/>
      <c r="C81" s="285"/>
      <c r="D81" s="285"/>
      <c r="E81" s="285"/>
      <c r="H81" s="284"/>
    </row>
    <row r="82" customFormat="false" ht="15" hidden="false" customHeight="false" outlineLevel="0" collapsed="false">
      <c r="A82" s="286" t="s">
        <v>136</v>
      </c>
      <c r="B82" s="286"/>
      <c r="C82" s="286"/>
      <c r="D82" s="286"/>
      <c r="E82" s="286"/>
      <c r="G82" s="0" t="s">
        <v>137</v>
      </c>
      <c r="H82" s="284" t="n">
        <f aca="false">H77</f>
        <v>21815250</v>
      </c>
    </row>
    <row r="83" customFormat="false" ht="15.75" hidden="false" customHeight="false" outlineLevel="0" collapsed="false">
      <c r="A83" s="287" t="s">
        <v>138</v>
      </c>
      <c r="B83" s="287"/>
      <c r="C83" s="287"/>
      <c r="D83" s="287"/>
      <c r="E83" s="287"/>
      <c r="G83" s="0" t="s">
        <v>139</v>
      </c>
      <c r="H83" s="284" t="n">
        <f aca="false">E77*0.03</f>
        <v>921003</v>
      </c>
    </row>
    <row r="84" customFormat="false" ht="15.75" hidden="false" customHeight="false" outlineLevel="0" collapsed="false">
      <c r="A84" s="288" t="s">
        <v>140</v>
      </c>
      <c r="B84" s="288"/>
      <c r="C84" s="288"/>
      <c r="D84" s="288"/>
      <c r="E84" s="288"/>
      <c r="G84" s="0" t="s">
        <v>141</v>
      </c>
      <c r="H84" s="284" t="n">
        <f aca="false">E77-H82-H83</f>
        <v>7963847</v>
      </c>
    </row>
    <row r="85" customFormat="false" ht="15.75" hidden="false" customHeight="false" outlineLevel="0" collapsed="false">
      <c r="A85" s="288" t="s">
        <v>142</v>
      </c>
      <c r="B85" s="288"/>
      <c r="C85" s="288"/>
      <c r="D85" s="288"/>
      <c r="E85" s="288"/>
      <c r="G85" s="0" t="s">
        <v>143</v>
      </c>
      <c r="H85" s="284" t="n">
        <f aca="false">G78*0.01</f>
        <v>93648.5</v>
      </c>
    </row>
    <row r="86" customFormat="false" ht="15.75" hidden="false" customHeight="false" outlineLevel="0" collapsed="false">
      <c r="A86" s="288"/>
      <c r="B86" s="288"/>
      <c r="C86" s="288"/>
      <c r="D86" s="288"/>
      <c r="E86" s="288"/>
    </row>
    <row r="87" customFormat="false" ht="15.75" hidden="false" customHeight="false" outlineLevel="0" collapsed="false">
      <c r="A87" s="288" t="s">
        <v>144</v>
      </c>
      <c r="B87" s="288"/>
      <c r="C87" s="288"/>
      <c r="D87" s="288"/>
      <c r="E87" s="288"/>
    </row>
    <row r="88" customFormat="false" ht="15.75" hidden="false" customHeight="true" outlineLevel="0" collapsed="false">
      <c r="A88" s="289" t="s">
        <v>145</v>
      </c>
      <c r="B88" s="289"/>
      <c r="C88" s="289"/>
      <c r="D88" s="289"/>
      <c r="E88" s="289"/>
    </row>
    <row r="89" customFormat="false" ht="15.75" hidden="false" customHeight="false" outlineLevel="0" collapsed="false">
      <c r="A89" s="288" t="s">
        <v>146</v>
      </c>
      <c r="B89" s="288"/>
      <c r="C89" s="288"/>
      <c r="D89" s="288"/>
      <c r="E89" s="288"/>
    </row>
    <row r="90" customFormat="false" ht="15.75" hidden="false" customHeight="false" outlineLevel="0" collapsed="false">
      <c r="A90" s="287" t="s">
        <v>147</v>
      </c>
      <c r="B90" s="287"/>
      <c r="C90" s="287"/>
      <c r="D90" s="287"/>
      <c r="E90" s="287"/>
    </row>
    <row r="91" customFormat="false" ht="15.75" hidden="false" customHeight="false" outlineLevel="0" collapsed="false">
      <c r="A91" s="287" t="s">
        <v>148</v>
      </c>
      <c r="B91" s="287"/>
      <c r="C91" s="287"/>
      <c r="D91" s="287"/>
      <c r="E91" s="287"/>
    </row>
    <row r="92" customFormat="false" ht="15.75" hidden="false" customHeight="false" outlineLevel="0" collapsed="false">
      <c r="A92" s="290"/>
      <c r="B92" s="291"/>
      <c r="C92" s="292"/>
      <c r="D92" s="293"/>
      <c r="E92" s="294"/>
    </row>
    <row r="93" customFormat="false" ht="15" hidden="false" customHeight="false" outlineLevel="0" collapsed="false">
      <c r="A93" s="295" t="s">
        <v>149</v>
      </c>
      <c r="B93" s="295"/>
      <c r="C93" s="295"/>
      <c r="D93" s="295"/>
      <c r="E93" s="295"/>
    </row>
    <row r="94" customFormat="false" ht="15" hidden="false" customHeight="false" outlineLevel="0" collapsed="false">
      <c r="A94" s="295" t="s">
        <v>150</v>
      </c>
      <c r="B94" s="295"/>
      <c r="C94" s="295"/>
      <c r="D94" s="295"/>
      <c r="E94" s="295"/>
    </row>
    <row r="95" customFormat="false" ht="15" hidden="false" customHeight="false" outlineLevel="0" collapsed="false">
      <c r="A95" s="295" t="s">
        <v>151</v>
      </c>
      <c r="B95" s="295"/>
      <c r="C95" s="295"/>
      <c r="D95" s="295"/>
      <c r="E95" s="295"/>
    </row>
    <row r="96" customFormat="false" ht="16.5" hidden="false" customHeight="false" outlineLevel="0" collapsed="false">
      <c r="A96" s="296"/>
      <c r="B96" s="297"/>
      <c r="C96" s="298"/>
      <c r="D96" s="297"/>
      <c r="E96" s="299"/>
    </row>
    <row r="97" customFormat="false" ht="18" hidden="false" customHeight="false" outlineLevel="0" collapsed="false">
      <c r="A97" s="300"/>
      <c r="B97" s="300"/>
      <c r="C97" s="300"/>
      <c r="D97" s="300"/>
      <c r="E97" s="300"/>
    </row>
    <row r="98" customFormat="false" ht="18" hidden="false" customHeight="false" outlineLevel="0" collapsed="false">
      <c r="A98" s="73"/>
      <c r="B98" s="73"/>
      <c r="C98" s="74"/>
      <c r="D98" s="75"/>
      <c r="E98" s="301"/>
    </row>
    <row r="99" customFormat="false" ht="18" hidden="false" customHeight="false" outlineLevel="0" collapsed="false">
      <c r="A99" s="302"/>
      <c r="B99" s="302"/>
      <c r="C99" s="303"/>
      <c r="D99" s="304"/>
      <c r="E99" s="305"/>
    </row>
  </sheetData>
  <mergeCells count="31">
    <mergeCell ref="A13:E13"/>
    <mergeCell ref="F13:H14"/>
    <mergeCell ref="A14:E14"/>
    <mergeCell ref="A23:E23"/>
    <mergeCell ref="F23:H23"/>
    <mergeCell ref="F27:H27"/>
    <mergeCell ref="A33:E33"/>
    <mergeCell ref="A37:E37"/>
    <mergeCell ref="F37:H37"/>
    <mergeCell ref="A41:E41"/>
    <mergeCell ref="F44:H45"/>
    <mergeCell ref="A45:E45"/>
    <mergeCell ref="F68:H68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3:E93"/>
    <mergeCell ref="A94:E94"/>
    <mergeCell ref="A95:E95"/>
    <mergeCell ref="A97:E9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0"/>
  <sheetViews>
    <sheetView showFormulas="false" showGridLines="true" showRowColHeaders="true" showZeros="true" rightToLeft="false" tabSelected="false" showOutlineSymbols="true" defaultGridColor="true" view="normal" topLeftCell="A52" colorId="64" zoomScale="65" zoomScaleNormal="65" zoomScalePageLayoutView="100" workbookViewId="0">
      <selection pane="topLeft" activeCell="J81" activeCellId="0" sqref="J81"/>
    </sheetView>
  </sheetViews>
  <sheetFormatPr defaultColWidth="8.453125" defaultRowHeight="15" zeroHeight="false" outlineLevelRow="0" outlineLevelCol="0"/>
  <cols>
    <col collapsed="false" customWidth="true" hidden="false" outlineLevel="0" max="1" min="1" style="0" width="46.42"/>
    <col collapsed="false" customWidth="true" hidden="false" outlineLevel="0" max="2" min="2" style="0" width="78.14"/>
    <col collapsed="false" customWidth="true" hidden="false" outlineLevel="0" max="3" min="3" style="0" width="16.71"/>
    <col collapsed="false" customWidth="true" hidden="false" outlineLevel="0" max="4" min="4" style="0" width="19"/>
    <col collapsed="false" customWidth="true" hidden="false" outlineLevel="0" max="5" min="5" style="0" width="19.57"/>
    <col collapsed="false" customWidth="true" hidden="false" outlineLevel="0" max="6" min="6" style="0" width="17.86"/>
    <col collapsed="false" customWidth="true" hidden="false" outlineLevel="0" max="8" min="7" style="0" width="18.85"/>
    <col collapsed="false" customWidth="true" hidden="false" outlineLevel="0" max="10" min="10" style="0" width="31.01"/>
  </cols>
  <sheetData>
    <row r="1" customFormat="false" ht="18" hidden="false" customHeight="false" outlineLevel="0" collapsed="false">
      <c r="A1" s="67"/>
      <c r="B1" s="68"/>
      <c r="C1" s="69"/>
      <c r="D1" s="70"/>
      <c r="E1" s="71"/>
    </row>
    <row r="2" customFormat="false" ht="18" hidden="false" customHeight="false" outlineLevel="0" collapsed="false">
      <c r="A2" s="72"/>
      <c r="B2" s="73"/>
      <c r="C2" s="74"/>
      <c r="D2" s="75"/>
      <c r="E2" s="76"/>
    </row>
    <row r="3" customFormat="false" ht="18" hidden="false" customHeight="false" outlineLevel="0" collapsed="false">
      <c r="A3" s="72"/>
      <c r="B3" s="73"/>
      <c r="C3" s="74"/>
      <c r="D3" s="75"/>
      <c r="E3" s="76"/>
    </row>
    <row r="4" customFormat="false" ht="18" hidden="false" customHeight="false" outlineLevel="0" collapsed="false">
      <c r="A4" s="72"/>
      <c r="B4" s="73"/>
      <c r="C4" s="74"/>
      <c r="D4" s="77"/>
      <c r="E4" s="76"/>
    </row>
    <row r="5" customFormat="false" ht="18" hidden="false" customHeight="false" outlineLevel="0" collapsed="false">
      <c r="A5" s="72"/>
      <c r="B5" s="73"/>
      <c r="C5" s="74"/>
      <c r="D5" s="75"/>
      <c r="E5" s="76"/>
    </row>
    <row r="6" customFormat="false" ht="18" hidden="false" customHeight="false" outlineLevel="0" collapsed="false">
      <c r="A6" s="72"/>
      <c r="B6" s="78" t="s">
        <v>33</v>
      </c>
      <c r="C6" s="74"/>
      <c r="D6" s="75"/>
      <c r="E6" s="76"/>
    </row>
    <row r="7" customFormat="false" ht="36" hidden="false" customHeight="false" outlineLevel="0" collapsed="false">
      <c r="A7" s="79" t="s">
        <v>152</v>
      </c>
      <c r="B7" s="80"/>
      <c r="C7" s="81"/>
      <c r="D7" s="75"/>
      <c r="E7" s="76"/>
    </row>
    <row r="8" customFormat="false" ht="18" hidden="false" customHeight="false" outlineLevel="0" collapsed="false">
      <c r="A8" s="79" t="s">
        <v>35</v>
      </c>
      <c r="B8" s="82"/>
      <c r="C8" s="83"/>
      <c r="D8" s="75"/>
      <c r="E8" s="84"/>
    </row>
    <row r="9" customFormat="false" ht="18" hidden="false" customHeight="false" outlineLevel="0" collapsed="false">
      <c r="A9" s="79" t="s">
        <v>36</v>
      </c>
      <c r="B9" s="82"/>
      <c r="C9" s="83"/>
      <c r="D9" s="75"/>
      <c r="E9" s="84"/>
    </row>
    <row r="10" customFormat="false" ht="18" hidden="false" customHeight="false" outlineLevel="0" collapsed="false">
      <c r="A10" s="79" t="s">
        <v>37</v>
      </c>
      <c r="B10" s="82"/>
      <c r="C10" s="83"/>
      <c r="D10" s="75"/>
      <c r="E10" s="84"/>
    </row>
    <row r="11" customFormat="false" ht="18.75" hidden="false" customHeight="false" outlineLevel="0" collapsed="false">
      <c r="A11" s="85"/>
      <c r="B11" s="86"/>
      <c r="C11" s="87"/>
      <c r="D11" s="88"/>
      <c r="E11" s="89"/>
    </row>
    <row r="12" s="98" customFormat="true" ht="36.75" hidden="false" customHeight="false" outlineLevel="0" collapsed="false">
      <c r="A12" s="90" t="s">
        <v>38</v>
      </c>
      <c r="B12" s="91" t="s">
        <v>39</v>
      </c>
      <c r="C12" s="92" t="s">
        <v>40</v>
      </c>
      <c r="D12" s="93" t="s">
        <v>41</v>
      </c>
      <c r="E12" s="94" t="s">
        <v>42</v>
      </c>
      <c r="F12" s="95" t="s">
        <v>43</v>
      </c>
      <c r="G12" s="96" t="s">
        <v>12</v>
      </c>
      <c r="H12" s="97" t="s">
        <v>13</v>
      </c>
    </row>
    <row r="13" s="98" customFormat="true" ht="18.75" hidden="false" customHeight="true" outlineLevel="0" collapsed="false">
      <c r="A13" s="99" t="s">
        <v>44</v>
      </c>
      <c r="B13" s="99"/>
      <c r="C13" s="99"/>
      <c r="D13" s="99"/>
      <c r="E13" s="99"/>
      <c r="F13" s="100"/>
      <c r="G13" s="100"/>
      <c r="H13" s="100"/>
    </row>
    <row r="14" s="98" customFormat="true" ht="18.75" hidden="false" customHeight="true" outlineLevel="0" collapsed="false">
      <c r="A14" s="101" t="s">
        <v>45</v>
      </c>
      <c r="B14" s="101"/>
      <c r="C14" s="101"/>
      <c r="D14" s="101"/>
      <c r="E14" s="101"/>
      <c r="F14" s="100"/>
      <c r="G14" s="100"/>
      <c r="H14" s="100"/>
    </row>
    <row r="15" customFormat="false" ht="18" hidden="false" customHeight="false" outlineLevel="0" collapsed="false">
      <c r="A15" s="102" t="s">
        <v>46</v>
      </c>
      <c r="B15" s="103"/>
      <c r="C15" s="104" t="n">
        <v>30000</v>
      </c>
      <c r="D15" s="105" t="n">
        <v>1</v>
      </c>
      <c r="E15" s="106" t="n">
        <f aca="false">C15*D15</f>
        <v>30000</v>
      </c>
      <c r="F15" s="107" t="n">
        <v>20000</v>
      </c>
      <c r="G15" s="108" t="n">
        <v>1</v>
      </c>
      <c r="H15" s="109" t="n">
        <f aca="false">F15*G15</f>
        <v>20000</v>
      </c>
      <c r="I15" s="110"/>
    </row>
    <row r="16" customFormat="false" ht="18" hidden="false" customHeight="false" outlineLevel="0" collapsed="false">
      <c r="A16" s="111" t="s">
        <v>47</v>
      </c>
      <c r="B16" s="112"/>
      <c r="C16" s="113" t="n">
        <v>30000</v>
      </c>
      <c r="D16" s="114" t="n">
        <v>1</v>
      </c>
      <c r="E16" s="115" t="n">
        <f aca="false">C16*D16</f>
        <v>30000</v>
      </c>
      <c r="F16" s="116" t="n">
        <v>17500</v>
      </c>
      <c r="G16" s="117" t="n">
        <v>0</v>
      </c>
      <c r="H16" s="118" t="n">
        <f aca="false">F16*G16</f>
        <v>0</v>
      </c>
      <c r="I16" s="110"/>
    </row>
    <row r="17" customFormat="false" ht="23.25" hidden="false" customHeight="true" outlineLevel="0" collapsed="false">
      <c r="A17" s="111" t="s">
        <v>48</v>
      </c>
      <c r="B17" s="112"/>
      <c r="C17" s="113" t="n">
        <v>22500</v>
      </c>
      <c r="D17" s="114" t="n">
        <v>5</v>
      </c>
      <c r="E17" s="115" t="n">
        <f aca="false">C17*D17</f>
        <v>112500</v>
      </c>
      <c r="F17" s="116" t="n">
        <v>11000</v>
      </c>
      <c r="G17" s="117" t="n">
        <v>6</v>
      </c>
      <c r="H17" s="118" t="n">
        <f aca="false">F17*G17</f>
        <v>66000</v>
      </c>
      <c r="I17" s="110" t="n">
        <v>6</v>
      </c>
      <c r="J17" s="119" t="s">
        <v>49</v>
      </c>
    </row>
    <row r="18" customFormat="false" ht="18" hidden="false" customHeight="false" outlineLevel="0" collapsed="false">
      <c r="A18" s="120" t="s">
        <v>50</v>
      </c>
      <c r="B18" s="112"/>
      <c r="C18" s="113" t="n">
        <v>15000</v>
      </c>
      <c r="D18" s="114" t="n">
        <v>30</v>
      </c>
      <c r="E18" s="115" t="n">
        <f aca="false">C18*D18</f>
        <v>450000</v>
      </c>
      <c r="F18" s="116" t="n">
        <v>9000</v>
      </c>
      <c r="G18" s="117" t="n">
        <f aca="false">D18</f>
        <v>30</v>
      </c>
      <c r="H18" s="118" t="n">
        <f aca="false">F18*G18</f>
        <v>270000</v>
      </c>
      <c r="I18" s="110" t="n">
        <v>17</v>
      </c>
    </row>
    <row r="19" customFormat="false" ht="18" hidden="false" customHeight="false" outlineLevel="0" collapsed="false">
      <c r="A19" s="120" t="s">
        <v>51</v>
      </c>
      <c r="B19" s="112"/>
      <c r="C19" s="113" t="n">
        <v>15000</v>
      </c>
      <c r="D19" s="114" t="n">
        <v>30</v>
      </c>
      <c r="E19" s="115" t="n">
        <f aca="false">C19*D19</f>
        <v>450000</v>
      </c>
      <c r="F19" s="116" t="n">
        <v>9000</v>
      </c>
      <c r="G19" s="117" t="n">
        <f aca="false">D19</f>
        <v>30</v>
      </c>
      <c r="H19" s="118" t="n">
        <f aca="false">F19*G19</f>
        <v>270000</v>
      </c>
      <c r="I19" s="110" t="n">
        <v>16.5</v>
      </c>
    </row>
    <row r="20" customFormat="false" ht="18" hidden="false" customHeight="false" outlineLevel="0" collapsed="false">
      <c r="A20" s="120" t="s">
        <v>52</v>
      </c>
      <c r="B20" s="112"/>
      <c r="C20" s="113" t="n">
        <v>20000</v>
      </c>
      <c r="D20" s="114" t="n">
        <v>20</v>
      </c>
      <c r="E20" s="115" t="n">
        <f aca="false">C20*D20</f>
        <v>400000</v>
      </c>
      <c r="F20" s="116" t="n">
        <v>12000</v>
      </c>
      <c r="G20" s="117" t="n">
        <f aca="false">D20</f>
        <v>20</v>
      </c>
      <c r="H20" s="118" t="n">
        <f aca="false">F20*G20</f>
        <v>240000</v>
      </c>
      <c r="I20" s="121" t="n">
        <v>9</v>
      </c>
    </row>
    <row r="21" customFormat="false" ht="18.75" hidden="false" customHeight="false" outlineLevel="0" collapsed="false">
      <c r="A21" s="122" t="s">
        <v>53</v>
      </c>
      <c r="B21" s="123"/>
      <c r="C21" s="124" t="n">
        <v>15000</v>
      </c>
      <c r="D21" s="125" t="n">
        <v>30</v>
      </c>
      <c r="E21" s="126" t="n">
        <f aca="false">C21*D21</f>
        <v>450000</v>
      </c>
      <c r="F21" s="127" t="n">
        <v>8000</v>
      </c>
      <c r="G21" s="128" t="n">
        <f aca="false">D21</f>
        <v>30</v>
      </c>
      <c r="H21" s="129" t="n">
        <f aca="false">F21*G21</f>
        <v>240000</v>
      </c>
      <c r="I21" s="0" t="n">
        <v>9</v>
      </c>
      <c r="J21" s="0" t="s">
        <v>54</v>
      </c>
    </row>
    <row r="22" s="98" customFormat="true" ht="24.95" hidden="false" customHeight="true" outlineLevel="0" collapsed="false">
      <c r="A22" s="130" t="s">
        <v>55</v>
      </c>
      <c r="B22" s="131"/>
      <c r="C22" s="131"/>
      <c r="D22" s="131"/>
      <c r="E22" s="132" t="n">
        <f aca="false">SUM(E15:E21)</f>
        <v>1922500</v>
      </c>
      <c r="F22" s="133" t="n">
        <f aca="false">G22/E22</f>
        <v>0.424707412223667</v>
      </c>
      <c r="G22" s="134" t="n">
        <f aca="false">E22-H22</f>
        <v>816500</v>
      </c>
      <c r="H22" s="135" t="n">
        <f aca="false">SUM(H15:H21)</f>
        <v>1106000</v>
      </c>
    </row>
    <row r="23" s="98" customFormat="true" ht="24.95" hidden="false" customHeight="true" outlineLevel="0" collapsed="false">
      <c r="A23" s="136" t="s">
        <v>56</v>
      </c>
      <c r="B23" s="136"/>
      <c r="C23" s="136"/>
      <c r="D23" s="136"/>
      <c r="E23" s="136"/>
      <c r="F23" s="137"/>
      <c r="G23" s="137"/>
      <c r="H23" s="137"/>
    </row>
    <row r="24" customFormat="false" ht="36" hidden="false" customHeight="false" outlineLevel="0" collapsed="false">
      <c r="A24" s="138" t="s">
        <v>57</v>
      </c>
      <c r="B24" s="103" t="s">
        <v>58</v>
      </c>
      <c r="C24" s="104" t="n">
        <v>90000</v>
      </c>
      <c r="D24" s="139" t="n">
        <v>3</v>
      </c>
      <c r="E24" s="140" t="s">
        <v>59</v>
      </c>
      <c r="F24" s="141" t="n">
        <f aca="false">220*310</f>
        <v>68200</v>
      </c>
      <c r="G24" s="142" t="n">
        <v>3</v>
      </c>
      <c r="H24" s="143" t="s">
        <v>59</v>
      </c>
    </row>
    <row r="25" customFormat="false" ht="54.75" hidden="false" customHeight="false" outlineLevel="0" collapsed="false">
      <c r="A25" s="144" t="s">
        <v>60</v>
      </c>
      <c r="B25" s="145" t="s">
        <v>61</v>
      </c>
      <c r="C25" s="146" t="n">
        <v>1000000</v>
      </c>
      <c r="D25" s="147" t="n">
        <v>1</v>
      </c>
      <c r="E25" s="148" t="n">
        <f aca="false">C25*D25</f>
        <v>1000000</v>
      </c>
      <c r="F25" s="149" t="n">
        <v>0</v>
      </c>
      <c r="G25" s="150" t="n">
        <v>1</v>
      </c>
      <c r="H25" s="151" t="n">
        <f aca="false">F25*G25</f>
        <v>0</v>
      </c>
    </row>
    <row r="26" s="98" customFormat="true" ht="24.95" hidden="false" customHeight="true" outlineLevel="0" collapsed="false">
      <c r="A26" s="130" t="s">
        <v>55</v>
      </c>
      <c r="B26" s="131"/>
      <c r="C26" s="131"/>
      <c r="D26" s="131"/>
      <c r="E26" s="132" t="n">
        <f aca="false">SUM(E24:E25)</f>
        <v>1000000</v>
      </c>
      <c r="F26" s="133" t="n">
        <f aca="false">G26/E26</f>
        <v>1</v>
      </c>
      <c r="G26" s="134" t="n">
        <f aca="false">E26-H26</f>
        <v>1000000</v>
      </c>
      <c r="H26" s="135" t="n">
        <f aca="false">SUM(H24:H25)</f>
        <v>0</v>
      </c>
    </row>
    <row r="27" s="98" customFormat="true" ht="24.95" hidden="false" customHeight="true" outlineLevel="0" collapsed="false">
      <c r="A27" s="99" t="s">
        <v>62</v>
      </c>
      <c r="B27" s="152"/>
      <c r="C27" s="152"/>
      <c r="D27" s="152"/>
      <c r="E27" s="153"/>
      <c r="F27" s="154"/>
      <c r="G27" s="154"/>
      <c r="H27" s="154"/>
    </row>
    <row r="28" customFormat="false" ht="54" hidden="false" customHeight="false" outlineLevel="0" collapsed="false">
      <c r="A28" s="155" t="s">
        <v>63</v>
      </c>
      <c r="B28" s="156" t="s">
        <v>64</v>
      </c>
      <c r="C28" s="157" t="n">
        <v>90000</v>
      </c>
      <c r="D28" s="158" t="n">
        <v>1</v>
      </c>
      <c r="E28" s="159" t="s">
        <v>59</v>
      </c>
      <c r="F28" s="141" t="n">
        <f aca="false">0</f>
        <v>0</v>
      </c>
      <c r="G28" s="142" t="n">
        <f aca="false">D28</f>
        <v>1</v>
      </c>
      <c r="H28" s="143" t="n">
        <f aca="false">F28*G28</f>
        <v>0</v>
      </c>
    </row>
    <row r="29" customFormat="false" ht="18" hidden="false" customHeight="false" outlineLevel="0" collapsed="false">
      <c r="A29" s="155" t="s">
        <v>65</v>
      </c>
      <c r="B29" s="160" t="s">
        <v>66</v>
      </c>
      <c r="C29" s="157" t="n">
        <v>15000</v>
      </c>
      <c r="D29" s="158" t="n">
        <v>5</v>
      </c>
      <c r="E29" s="161" t="n">
        <f aca="false">C29*D29</f>
        <v>75000</v>
      </c>
      <c r="F29" s="107" t="n">
        <v>9000</v>
      </c>
      <c r="G29" s="108" t="n">
        <f aca="false">D29</f>
        <v>5</v>
      </c>
      <c r="H29" s="109" t="n">
        <f aca="false">F29*G29</f>
        <v>45000</v>
      </c>
    </row>
    <row r="30" customFormat="false" ht="18.75" hidden="false" customHeight="false" outlineLevel="0" collapsed="false">
      <c r="A30" s="144" t="s">
        <v>48</v>
      </c>
      <c r="B30" s="145"/>
      <c r="C30" s="146" t="n">
        <v>22500</v>
      </c>
      <c r="D30" s="162" t="n">
        <v>1</v>
      </c>
      <c r="E30" s="163" t="n">
        <f aca="false">C30*D30</f>
        <v>22500</v>
      </c>
      <c r="F30" s="149" t="n">
        <v>11000</v>
      </c>
      <c r="G30" s="164" t="n">
        <f aca="false">D30</f>
        <v>1</v>
      </c>
      <c r="H30" s="151" t="n">
        <f aca="false">F30*G30</f>
        <v>11000</v>
      </c>
    </row>
    <row r="31" s="98" customFormat="true" ht="24.95" hidden="false" customHeight="true" outlineLevel="0" collapsed="false">
      <c r="A31" s="130" t="s">
        <v>55</v>
      </c>
      <c r="B31" s="131"/>
      <c r="C31" s="131"/>
      <c r="D31" s="131"/>
      <c r="E31" s="165" t="n">
        <f aca="false">SUM(E28:E30)</f>
        <v>97500</v>
      </c>
      <c r="F31" s="166" t="n">
        <f aca="false">G31/E31</f>
        <v>0.425641025641026</v>
      </c>
      <c r="G31" s="167" t="n">
        <f aca="false">E31-H31</f>
        <v>41500</v>
      </c>
      <c r="H31" s="168" t="n">
        <f aca="false">SUM(H28:H30)</f>
        <v>56000</v>
      </c>
    </row>
    <row r="32" customFormat="false" ht="18.75" hidden="false" customHeight="false" outlineLevel="0" collapsed="false">
      <c r="A32" s="169" t="s">
        <v>67</v>
      </c>
      <c r="B32" s="170"/>
      <c r="C32" s="170"/>
      <c r="D32" s="170"/>
      <c r="E32" s="170"/>
      <c r="F32" s="171"/>
      <c r="G32" s="172"/>
      <c r="H32" s="173"/>
    </row>
    <row r="33" customFormat="false" ht="18.75" hidden="false" customHeight="true" outlineLevel="0" collapsed="false">
      <c r="A33" s="101" t="s">
        <v>68</v>
      </c>
      <c r="B33" s="101"/>
      <c r="C33" s="101"/>
      <c r="D33" s="101"/>
      <c r="E33" s="101" t="e">
        <f aca="false">SUM(#REF!)</f>
        <v>#REF!</v>
      </c>
      <c r="F33" s="174"/>
      <c r="G33" s="175"/>
      <c r="H33" s="176"/>
    </row>
    <row r="34" customFormat="false" ht="18.75" hidden="false" customHeight="false" outlineLevel="0" collapsed="false">
      <c r="A34" s="122" t="s">
        <v>68</v>
      </c>
      <c r="B34" s="177" t="s">
        <v>69</v>
      </c>
      <c r="C34" s="124" t="n">
        <v>1000000</v>
      </c>
      <c r="D34" s="125" t="n">
        <v>1</v>
      </c>
      <c r="E34" s="178" t="n">
        <f aca="false">C34*D34</f>
        <v>1000000</v>
      </c>
      <c r="F34" s="179" t="n">
        <v>600000</v>
      </c>
      <c r="G34" s="180" t="n">
        <f aca="false">D34</f>
        <v>1</v>
      </c>
      <c r="H34" s="181" t="n">
        <f aca="false">F34*G34</f>
        <v>600000</v>
      </c>
    </row>
    <row r="35" customFormat="false" ht="18.75" hidden="false" customHeight="false" outlineLevel="0" collapsed="false">
      <c r="A35" s="182" t="s">
        <v>55</v>
      </c>
      <c r="B35" s="183"/>
      <c r="C35" s="183"/>
      <c r="D35" s="183"/>
      <c r="E35" s="94" t="n">
        <f aca="false">SUM(E34)</f>
        <v>1000000</v>
      </c>
      <c r="F35" s="184" t="n">
        <f aca="false">G35/E35</f>
        <v>0.4</v>
      </c>
      <c r="G35" s="167" t="n">
        <f aca="false">E35-H35</f>
        <v>400000</v>
      </c>
      <c r="H35" s="168" t="n">
        <f aca="false">SUM(H34)</f>
        <v>600000</v>
      </c>
    </row>
    <row r="36" customFormat="false" ht="18.75" hidden="false" customHeight="false" outlineLevel="0" collapsed="false">
      <c r="A36" s="99" t="s">
        <v>70</v>
      </c>
      <c r="B36" s="152"/>
      <c r="C36" s="152"/>
      <c r="D36" s="152"/>
      <c r="E36" s="152"/>
      <c r="F36" s="185"/>
      <c r="G36" s="186"/>
      <c r="H36" s="154"/>
    </row>
    <row r="37" customFormat="false" ht="18.75" hidden="false" customHeight="true" outlineLevel="0" collapsed="false">
      <c r="A37" s="101" t="s">
        <v>71</v>
      </c>
      <c r="B37" s="101"/>
      <c r="C37" s="101"/>
      <c r="D37" s="101"/>
      <c r="E37" s="101" t="e">
        <f aca="false">SUM(E33:E35)</f>
        <v>#REF!</v>
      </c>
      <c r="F37" s="187"/>
      <c r="G37" s="187"/>
      <c r="H37" s="187"/>
    </row>
    <row r="38" customFormat="false" ht="36.75" hidden="false" customHeight="false" outlineLevel="0" collapsed="false">
      <c r="A38" s="122" t="s">
        <v>72</v>
      </c>
      <c r="B38" s="177" t="s">
        <v>73</v>
      </c>
      <c r="C38" s="124" t="n">
        <v>1000000</v>
      </c>
      <c r="D38" s="125" t="n">
        <v>1</v>
      </c>
      <c r="E38" s="188" t="n">
        <f aca="false">C38*D38</f>
        <v>1000000</v>
      </c>
      <c r="F38" s="179" t="n">
        <v>1000000</v>
      </c>
      <c r="G38" s="180" t="n">
        <f aca="false">D38</f>
        <v>1</v>
      </c>
      <c r="H38" s="181" t="n">
        <f aca="false">F38*G38</f>
        <v>1000000</v>
      </c>
    </row>
    <row r="39" customFormat="false" ht="18.75" hidden="false" customHeight="false" outlineLevel="0" collapsed="false">
      <c r="A39" s="130" t="s">
        <v>55</v>
      </c>
      <c r="B39" s="131"/>
      <c r="C39" s="131"/>
      <c r="D39" s="131"/>
      <c r="E39" s="165" t="n">
        <f aca="false">SUM(E38)</f>
        <v>1000000</v>
      </c>
      <c r="F39" s="184" t="n">
        <f aca="false">G39/E39</f>
        <v>0</v>
      </c>
      <c r="G39" s="167" t="n">
        <f aca="false">E39-H39</f>
        <v>0</v>
      </c>
      <c r="H39" s="168" t="n">
        <f aca="false">SUM(H38)</f>
        <v>1000000</v>
      </c>
    </row>
    <row r="40" customFormat="false" ht="18.75" hidden="false" customHeight="false" outlineLevel="0" collapsed="false">
      <c r="A40" s="130" t="s">
        <v>74</v>
      </c>
      <c r="B40" s="131"/>
      <c r="C40" s="131"/>
      <c r="D40" s="131"/>
      <c r="E40" s="132"/>
      <c r="F40" s="189"/>
      <c r="G40" s="186"/>
      <c r="H40" s="154"/>
    </row>
    <row r="41" customFormat="false" ht="18.75" hidden="false" customHeight="true" outlineLevel="0" collapsed="false">
      <c r="A41" s="101" t="s">
        <v>75</v>
      </c>
      <c r="B41" s="101"/>
      <c r="C41" s="101"/>
      <c r="D41" s="101"/>
      <c r="E41" s="101"/>
      <c r="F41" s="190"/>
      <c r="G41" s="191"/>
      <c r="H41" s="192"/>
    </row>
    <row r="42" customFormat="false" ht="36.75" hidden="false" customHeight="false" outlineLevel="0" collapsed="false">
      <c r="A42" s="120" t="s">
        <v>76</v>
      </c>
      <c r="B42" s="193" t="s">
        <v>77</v>
      </c>
      <c r="C42" s="124" t="n">
        <v>1000000</v>
      </c>
      <c r="D42" s="194" t="n">
        <v>1</v>
      </c>
      <c r="E42" s="124" t="s">
        <v>59</v>
      </c>
      <c r="F42" s="196" t="n">
        <v>600000</v>
      </c>
      <c r="G42" s="197" t="n">
        <f aca="false">D42</f>
        <v>1</v>
      </c>
      <c r="H42" s="198" t="s">
        <v>59</v>
      </c>
    </row>
    <row r="43" customFormat="false" ht="18.75" hidden="false" customHeight="false" outlineLevel="0" collapsed="false">
      <c r="A43" s="130" t="s">
        <v>55</v>
      </c>
      <c r="B43" s="131"/>
      <c r="C43" s="131"/>
      <c r="D43" s="131"/>
      <c r="E43" s="165" t="s">
        <v>59</v>
      </c>
      <c r="F43" s="133" t="e">
        <f aca="false">G43/E43</f>
        <v>#VALUE!</v>
      </c>
      <c r="G43" s="134" t="e">
        <f aca="false">E43-H43</f>
        <v>#VALUE!</v>
      </c>
      <c r="H43" s="135" t="s">
        <v>153</v>
      </c>
    </row>
    <row r="44" customFormat="false" ht="18.75" hidden="false" customHeight="false" outlineLevel="0" collapsed="false">
      <c r="A44" s="130" t="s">
        <v>78</v>
      </c>
      <c r="B44" s="131"/>
      <c r="C44" s="131"/>
      <c r="D44" s="131"/>
      <c r="E44" s="132"/>
      <c r="F44" s="199"/>
      <c r="G44" s="199"/>
      <c r="H44" s="199"/>
    </row>
    <row r="45" customFormat="false" ht="18.75" hidden="false" customHeight="true" outlineLevel="0" collapsed="false">
      <c r="A45" s="200" t="s">
        <v>79</v>
      </c>
      <c r="B45" s="200"/>
      <c r="C45" s="200"/>
      <c r="D45" s="200"/>
      <c r="E45" s="200"/>
      <c r="F45" s="199"/>
      <c r="G45" s="199"/>
      <c r="H45" s="199"/>
    </row>
    <row r="46" customFormat="false" ht="18" hidden="false" customHeight="false" outlineLevel="0" collapsed="false">
      <c r="A46" s="201" t="s">
        <v>80</v>
      </c>
      <c r="B46" s="202" t="s">
        <v>81</v>
      </c>
      <c r="C46" s="203" t="n">
        <v>5000000</v>
      </c>
      <c r="D46" s="204" t="n">
        <v>1</v>
      </c>
      <c r="E46" s="205" t="n">
        <f aca="false">C46*D46</f>
        <v>5000000</v>
      </c>
      <c r="F46" s="141" t="n">
        <v>3500000</v>
      </c>
      <c r="G46" s="142" t="n">
        <v>1</v>
      </c>
      <c r="H46" s="143" t="n">
        <f aca="false">F46*G46</f>
        <v>3500000</v>
      </c>
    </row>
    <row r="47" customFormat="false" ht="18.75" hidden="false" customHeight="true" outlineLevel="0" collapsed="false">
      <c r="A47" s="206" t="s">
        <v>82</v>
      </c>
      <c r="B47" s="207" t="s">
        <v>154</v>
      </c>
      <c r="C47" s="208" t="n">
        <v>2500000</v>
      </c>
      <c r="D47" s="209" t="n">
        <v>1</v>
      </c>
      <c r="E47" s="210" t="n">
        <f aca="false">C47*D47</f>
        <v>2500000</v>
      </c>
      <c r="F47" s="116" t="n">
        <v>1800000</v>
      </c>
      <c r="G47" s="117" t="n">
        <v>1</v>
      </c>
      <c r="H47" s="118" t="n">
        <f aca="false">F47*G47</f>
        <v>1800000</v>
      </c>
    </row>
    <row r="48" customFormat="false" ht="18" hidden="false" customHeight="false" outlineLevel="0" collapsed="false">
      <c r="A48" s="206" t="s">
        <v>84</v>
      </c>
      <c r="B48" s="211" t="s">
        <v>85</v>
      </c>
      <c r="C48" s="208" t="n">
        <v>15000</v>
      </c>
      <c r="D48" s="209" t="n">
        <v>3</v>
      </c>
      <c r="E48" s="212" t="n">
        <f aca="false">C48*D48</f>
        <v>45000</v>
      </c>
      <c r="F48" s="116" t="n">
        <v>10000</v>
      </c>
      <c r="G48" s="117" t="n">
        <v>3</v>
      </c>
      <c r="H48" s="118" t="n">
        <f aca="false">F48*G48</f>
        <v>30000</v>
      </c>
    </row>
    <row r="49" customFormat="false" ht="18" hidden="false" customHeight="false" outlineLevel="0" collapsed="false">
      <c r="A49" s="206" t="s">
        <v>86</v>
      </c>
      <c r="B49" s="211" t="s">
        <v>87</v>
      </c>
      <c r="C49" s="208" t="n">
        <v>350</v>
      </c>
      <c r="D49" s="209" t="n">
        <f aca="false">60*10</f>
        <v>600</v>
      </c>
      <c r="E49" s="212" t="n">
        <f aca="false">C49*D49</f>
        <v>210000</v>
      </c>
      <c r="F49" s="116" t="n">
        <v>250</v>
      </c>
      <c r="G49" s="117" t="n">
        <v>120</v>
      </c>
      <c r="H49" s="118" t="n">
        <f aca="false">F49*G49</f>
        <v>30000</v>
      </c>
    </row>
    <row r="50" customFormat="false" ht="18" hidden="false" customHeight="false" outlineLevel="0" collapsed="false">
      <c r="A50" s="213" t="s">
        <v>88</v>
      </c>
      <c r="B50" s="214" t="s">
        <v>89</v>
      </c>
      <c r="C50" s="215" t="n">
        <v>9</v>
      </c>
      <c r="D50" s="216" t="n">
        <f aca="false">D49</f>
        <v>600</v>
      </c>
      <c r="E50" s="217" t="n">
        <f aca="false">C50*D50</f>
        <v>5400</v>
      </c>
      <c r="F50" s="218" t="n">
        <v>8.5</v>
      </c>
      <c r="G50" s="117" t="n">
        <v>300</v>
      </c>
      <c r="H50" s="118" t="n">
        <f aca="false">F50*G50</f>
        <v>2550</v>
      </c>
    </row>
    <row r="51" customFormat="false" ht="18" hidden="false" customHeight="false" outlineLevel="0" collapsed="false">
      <c r="A51" s="213" t="s">
        <v>90</v>
      </c>
      <c r="B51" s="214" t="s">
        <v>91</v>
      </c>
      <c r="C51" s="215" t="n">
        <v>9000</v>
      </c>
      <c r="D51" s="216" t="n">
        <v>2</v>
      </c>
      <c r="E51" s="217" t="n">
        <f aca="false">C51*D51</f>
        <v>18000</v>
      </c>
      <c r="F51" s="116" t="n">
        <v>7000</v>
      </c>
      <c r="G51" s="117" t="n">
        <v>2</v>
      </c>
      <c r="H51" s="118" t="n">
        <f aca="false">F51*G51</f>
        <v>14000</v>
      </c>
    </row>
    <row r="52" customFormat="false" ht="18" hidden="false" customHeight="false" outlineLevel="0" collapsed="false">
      <c r="A52" s="213" t="s">
        <v>92</v>
      </c>
      <c r="B52" s="214" t="s">
        <v>93</v>
      </c>
      <c r="C52" s="208" t="n">
        <v>850</v>
      </c>
      <c r="D52" s="209" t="n">
        <f aca="false">60*4</f>
        <v>240</v>
      </c>
      <c r="E52" s="219" t="n">
        <f aca="false">C52*D52</f>
        <v>204000</v>
      </c>
      <c r="F52" s="218" t="n">
        <v>500</v>
      </c>
      <c r="G52" s="117" t="n">
        <v>240</v>
      </c>
      <c r="H52" s="118" t="n">
        <f aca="false">F52*G52</f>
        <v>120000</v>
      </c>
    </row>
    <row r="53" customFormat="false" ht="18" hidden="false" customHeight="false" outlineLevel="0" collapsed="false">
      <c r="A53" s="220" t="s">
        <v>94</v>
      </c>
      <c r="B53" s="221"/>
      <c r="C53" s="222" t="n">
        <v>2000000</v>
      </c>
      <c r="D53" s="223" t="n">
        <v>1</v>
      </c>
      <c r="E53" s="224" t="n">
        <f aca="false">C53*D53</f>
        <v>2000000</v>
      </c>
      <c r="F53" s="127" t="n">
        <v>2000000</v>
      </c>
      <c r="G53" s="128" t="n">
        <v>1</v>
      </c>
      <c r="H53" s="129" t="n">
        <f aca="false">F53*G53</f>
        <v>2000000</v>
      </c>
    </row>
    <row r="54" customFormat="false" ht="18.75" hidden="false" customHeight="false" outlineLevel="0" collapsed="false">
      <c r="A54" s="225" t="s">
        <v>95</v>
      </c>
      <c r="B54" s="226"/>
      <c r="C54" s="227" t="n">
        <v>1400000</v>
      </c>
      <c r="D54" s="228" t="n">
        <v>1</v>
      </c>
      <c r="E54" s="306" t="n">
        <f aca="false">C54*D54</f>
        <v>1400000</v>
      </c>
      <c r="F54" s="149" t="n">
        <v>1000000</v>
      </c>
      <c r="G54" s="150" t="n">
        <v>1</v>
      </c>
      <c r="H54" s="151" t="n">
        <f aca="false">F54*G54</f>
        <v>1000000</v>
      </c>
    </row>
    <row r="55" customFormat="false" ht="18.75" hidden="false" customHeight="false" outlineLevel="0" collapsed="false">
      <c r="A55" s="130" t="s">
        <v>55</v>
      </c>
      <c r="B55" s="131"/>
      <c r="C55" s="131"/>
      <c r="D55" s="131"/>
      <c r="E55" s="132" t="n">
        <f aca="false">SUM(E46:E54)</f>
        <v>11382400</v>
      </c>
      <c r="F55" s="229" t="n">
        <f aca="false">G55/E55</f>
        <v>0.253536161090807</v>
      </c>
      <c r="G55" s="230" t="n">
        <f aca="false">E55-H55</f>
        <v>2885850</v>
      </c>
      <c r="H55" s="231" t="n">
        <f aca="false">SUM(H46:H54)</f>
        <v>8496550</v>
      </c>
    </row>
    <row r="56" customFormat="false" ht="18.75" hidden="false" customHeight="false" outlineLevel="0" collapsed="false">
      <c r="A56" s="232" t="s">
        <v>96</v>
      </c>
      <c r="B56" s="233"/>
      <c r="C56" s="234"/>
      <c r="D56" s="235"/>
      <c r="E56" s="236"/>
      <c r="F56" s="237"/>
      <c r="G56" s="238"/>
      <c r="H56" s="239"/>
    </row>
    <row r="57" customFormat="false" ht="18" hidden="false" customHeight="false" outlineLevel="0" collapsed="false">
      <c r="A57" s="240" t="s">
        <v>97</v>
      </c>
      <c r="B57" s="241" t="s">
        <v>98</v>
      </c>
      <c r="C57" s="242" t="n">
        <v>1800</v>
      </c>
      <c r="D57" s="243" t="n">
        <f aca="false">8*60*3</f>
        <v>1440</v>
      </c>
      <c r="E57" s="244" t="n">
        <f aca="false">C57*D57</f>
        <v>2592000</v>
      </c>
      <c r="F57" s="141"/>
      <c r="G57" s="245"/>
      <c r="H57" s="143"/>
    </row>
    <row r="58" customFormat="false" ht="18" hidden="false" customHeight="false" outlineLevel="0" collapsed="false">
      <c r="A58" s="206" t="s">
        <v>99</v>
      </c>
      <c r="B58" s="214" t="s">
        <v>100</v>
      </c>
      <c r="C58" s="208" t="n">
        <v>2500</v>
      </c>
      <c r="D58" s="209" t="n">
        <f aca="false">10*60</f>
        <v>600</v>
      </c>
      <c r="E58" s="246" t="n">
        <f aca="false">C58*D58</f>
        <v>1500000</v>
      </c>
      <c r="F58" s="116"/>
      <c r="G58" s="247"/>
      <c r="H58" s="118"/>
    </row>
    <row r="59" customFormat="false" ht="15.75" hidden="false" customHeight="true" outlineLevel="0" collapsed="false">
      <c r="A59" s="206" t="s">
        <v>101</v>
      </c>
      <c r="B59" s="214" t="s">
        <v>102</v>
      </c>
      <c r="C59" s="208" t="n">
        <v>3000</v>
      </c>
      <c r="D59" s="209" t="n">
        <v>5</v>
      </c>
      <c r="E59" s="246" t="n">
        <f aca="false">C59*D59</f>
        <v>15000</v>
      </c>
      <c r="F59" s="116"/>
      <c r="G59" s="247"/>
      <c r="H59" s="118"/>
    </row>
    <row r="60" customFormat="false" ht="36" hidden="false" customHeight="false" outlineLevel="0" collapsed="false">
      <c r="A60" s="206" t="s">
        <v>103</v>
      </c>
      <c r="B60" s="214" t="s">
        <v>104</v>
      </c>
      <c r="C60" s="208" t="n">
        <v>8000</v>
      </c>
      <c r="D60" s="209" t="n">
        <v>5</v>
      </c>
      <c r="E60" s="246" t="n">
        <f aca="false">C60*D60</f>
        <v>40000</v>
      </c>
      <c r="F60" s="116"/>
      <c r="G60" s="247"/>
      <c r="H60" s="118"/>
    </row>
    <row r="61" customFormat="false" ht="18" hidden="false" customHeight="false" outlineLevel="0" collapsed="false">
      <c r="A61" s="213" t="s">
        <v>105</v>
      </c>
      <c r="B61" s="248" t="s">
        <v>106</v>
      </c>
      <c r="C61" s="215" t="n">
        <v>35000</v>
      </c>
      <c r="D61" s="216" t="n">
        <v>10</v>
      </c>
      <c r="E61" s="249" t="n">
        <f aca="false">C61*D61</f>
        <v>350000</v>
      </c>
      <c r="F61" s="116"/>
      <c r="G61" s="247"/>
      <c r="H61" s="118"/>
    </row>
    <row r="62" customFormat="false" ht="18" hidden="false" customHeight="false" outlineLevel="0" collapsed="false">
      <c r="A62" s="206" t="s">
        <v>107</v>
      </c>
      <c r="B62" s="214" t="s">
        <v>108</v>
      </c>
      <c r="C62" s="208" t="n">
        <v>3000</v>
      </c>
      <c r="D62" s="209" t="n">
        <v>120</v>
      </c>
      <c r="E62" s="246" t="n">
        <f aca="false">C62*D62</f>
        <v>360000</v>
      </c>
      <c r="F62" s="116"/>
      <c r="G62" s="247"/>
      <c r="H62" s="118"/>
    </row>
    <row r="63" customFormat="false" ht="36" hidden="false" customHeight="false" outlineLevel="0" collapsed="false">
      <c r="A63" s="213" t="s">
        <v>109</v>
      </c>
      <c r="B63" s="214" t="s">
        <v>110</v>
      </c>
      <c r="C63" s="215" t="n">
        <v>50000</v>
      </c>
      <c r="D63" s="216" t="n">
        <v>0</v>
      </c>
      <c r="E63" s="249" t="n">
        <v>0</v>
      </c>
      <c r="F63" s="116"/>
      <c r="G63" s="117"/>
      <c r="H63" s="118"/>
    </row>
    <row r="64" customFormat="false" ht="18" hidden="false" customHeight="false" outlineLevel="0" collapsed="false">
      <c r="A64" s="213" t="s">
        <v>111</v>
      </c>
      <c r="B64" s="214" t="s">
        <v>112</v>
      </c>
      <c r="C64" s="215" t="n">
        <v>2500</v>
      </c>
      <c r="D64" s="216" t="n">
        <v>6</v>
      </c>
      <c r="E64" s="249" t="n">
        <f aca="false">C64*D64</f>
        <v>15000</v>
      </c>
      <c r="F64" s="116"/>
      <c r="G64" s="117"/>
      <c r="H64" s="118"/>
    </row>
    <row r="65" customFormat="false" ht="18" hidden="false" customHeight="false" outlineLevel="0" collapsed="false">
      <c r="A65" s="213" t="s">
        <v>113</v>
      </c>
      <c r="B65" s="214" t="s">
        <v>114</v>
      </c>
      <c r="C65" s="215" t="n">
        <v>10000</v>
      </c>
      <c r="D65" s="216" t="n">
        <v>5</v>
      </c>
      <c r="E65" s="249" t="n">
        <f aca="false">C65*D65</f>
        <v>50000</v>
      </c>
      <c r="F65" s="116"/>
      <c r="G65" s="117"/>
      <c r="H65" s="118"/>
    </row>
    <row r="66" customFormat="false" ht="36.75" hidden="false" customHeight="false" outlineLevel="0" collapsed="false">
      <c r="A66" s="225" t="s">
        <v>115</v>
      </c>
      <c r="B66" s="250" t="s">
        <v>116</v>
      </c>
      <c r="C66" s="251" t="n">
        <v>60</v>
      </c>
      <c r="D66" s="252" t="n">
        <v>4000</v>
      </c>
      <c r="E66" s="253" t="n">
        <f aca="false">C66*D66</f>
        <v>240000</v>
      </c>
      <c r="F66" s="149"/>
      <c r="G66" s="150"/>
      <c r="H66" s="151"/>
    </row>
    <row r="67" customFormat="false" ht="18.75" hidden="false" customHeight="false" outlineLevel="0" collapsed="false">
      <c r="A67" s="254" t="s">
        <v>55</v>
      </c>
      <c r="B67" s="255"/>
      <c r="C67" s="255"/>
      <c r="D67" s="255"/>
      <c r="E67" s="256" t="n">
        <f aca="false">SUM(E57:E66)</f>
        <v>5162000</v>
      </c>
      <c r="F67" s="229" t="n">
        <f aca="false">G67/E67</f>
        <v>0.0931615652847733</v>
      </c>
      <c r="G67" s="230" t="n">
        <f aca="false">E67-H67</f>
        <v>480900</v>
      </c>
      <c r="H67" s="231" t="n">
        <f aca="false">SUM('Sampling_flipper activation '!H22:H34)</f>
        <v>4681100</v>
      </c>
    </row>
    <row r="68" customFormat="false" ht="18.75" hidden="false" customHeight="false" outlineLevel="0" collapsed="false">
      <c r="A68" s="257" t="s">
        <v>117</v>
      </c>
      <c r="B68" s="258"/>
      <c r="C68" s="259"/>
      <c r="D68" s="260"/>
      <c r="E68" s="261"/>
      <c r="F68" s="262"/>
      <c r="G68" s="262"/>
      <c r="H68" s="262"/>
    </row>
    <row r="69" customFormat="false" ht="18" hidden="false" customHeight="false" outlineLevel="0" collapsed="false">
      <c r="A69" s="201" t="s">
        <v>118</v>
      </c>
      <c r="B69" s="241" t="s">
        <v>155</v>
      </c>
      <c r="C69" s="203" t="n">
        <v>150000</v>
      </c>
      <c r="D69" s="204" t="n">
        <v>1</v>
      </c>
      <c r="E69" s="263" t="n">
        <f aca="false">C69*D69</f>
        <v>150000</v>
      </c>
      <c r="F69" s="141" t="n">
        <v>100000</v>
      </c>
      <c r="G69" s="142" t="n">
        <f aca="false">D69</f>
        <v>1</v>
      </c>
      <c r="H69" s="143" t="n">
        <f aca="false">F69*G69</f>
        <v>100000</v>
      </c>
    </row>
    <row r="70" customFormat="false" ht="18" hidden="false" customHeight="false" outlineLevel="0" collapsed="false">
      <c r="A70" s="213" t="s">
        <v>156</v>
      </c>
      <c r="B70" s="248" t="s">
        <v>157</v>
      </c>
      <c r="C70" s="215" t="n">
        <v>3500000</v>
      </c>
      <c r="D70" s="216" t="n">
        <v>1</v>
      </c>
      <c r="E70" s="307" t="n">
        <f aca="false">C70*D70</f>
        <v>3500000</v>
      </c>
      <c r="F70" s="107" t="n">
        <v>2500000</v>
      </c>
      <c r="G70" s="108" t="n">
        <f aca="false">D70</f>
        <v>1</v>
      </c>
      <c r="H70" s="109" t="n">
        <f aca="false">F70*G70</f>
        <v>2500000</v>
      </c>
      <c r="J70" s="266" t="n">
        <v>1800000</v>
      </c>
      <c r="K70" s="0" t="s">
        <v>158</v>
      </c>
    </row>
    <row r="71" customFormat="false" ht="18" hidden="false" customHeight="false" outlineLevel="0" collapsed="false">
      <c r="A71" s="213" t="s">
        <v>123</v>
      </c>
      <c r="B71" s="248" t="s">
        <v>159</v>
      </c>
      <c r="C71" s="215" t="n">
        <v>285000</v>
      </c>
      <c r="D71" s="216" t="n">
        <v>1</v>
      </c>
      <c r="E71" s="217" t="n">
        <f aca="false">C71*D71</f>
        <v>285000</v>
      </c>
      <c r="F71" s="116" t="n">
        <v>205000</v>
      </c>
      <c r="G71" s="117" t="n">
        <f aca="false">D71</f>
        <v>1</v>
      </c>
      <c r="H71" s="118" t="n">
        <f aca="false">F71*G71</f>
        <v>205000</v>
      </c>
      <c r="J71" s="266" t="n">
        <v>1800000</v>
      </c>
      <c r="K71" s="0" t="s">
        <v>160</v>
      </c>
    </row>
    <row r="72" customFormat="false" ht="18" hidden="false" customHeight="false" outlineLevel="0" collapsed="false">
      <c r="A72" s="213" t="s">
        <v>126</v>
      </c>
      <c r="B72" s="214" t="s">
        <v>127</v>
      </c>
      <c r="C72" s="215" t="n">
        <v>400000</v>
      </c>
      <c r="D72" s="216" t="n">
        <v>1</v>
      </c>
      <c r="E72" s="217" t="n">
        <f aca="false">C72*D72</f>
        <v>400000</v>
      </c>
      <c r="F72" s="116" t="n">
        <v>300000</v>
      </c>
      <c r="G72" s="117" t="n">
        <f aca="false">D72</f>
        <v>1</v>
      </c>
      <c r="H72" s="118" t="n">
        <f aca="false">F72*G72</f>
        <v>300000</v>
      </c>
      <c r="J72" s="266" t="n">
        <v>700000</v>
      </c>
      <c r="K72" s="0" t="s">
        <v>161</v>
      </c>
    </row>
    <row r="73" customFormat="false" ht="18.75" hidden="false" customHeight="false" outlineLevel="0" collapsed="false">
      <c r="A73" s="308" t="s">
        <v>162</v>
      </c>
      <c r="B73" s="309" t="s">
        <v>163</v>
      </c>
      <c r="C73" s="310" t="n">
        <v>3500000</v>
      </c>
      <c r="D73" s="311" t="n">
        <v>1</v>
      </c>
      <c r="E73" s="312" t="n">
        <f aca="false">C73*D73</f>
        <v>3500000</v>
      </c>
      <c r="F73" s="179" t="n">
        <v>3500000</v>
      </c>
      <c r="G73" s="117" t="n">
        <f aca="false">D73</f>
        <v>1</v>
      </c>
      <c r="H73" s="151" t="n">
        <f aca="false">F73*G73</f>
        <v>3500000</v>
      </c>
      <c r="J73" s="266" t="n">
        <f aca="false">SUM(J70:J72)</f>
        <v>4300000</v>
      </c>
    </row>
    <row r="74" customFormat="false" ht="18.75" hidden="false" customHeight="false" outlineLevel="0" collapsed="false">
      <c r="A74" s="130" t="s">
        <v>55</v>
      </c>
      <c r="B74" s="131"/>
      <c r="C74" s="131"/>
      <c r="D74" s="131"/>
      <c r="E74" s="165" t="n">
        <f aca="false">SUM(E69:E73)</f>
        <v>7835000</v>
      </c>
      <c r="F74" s="229" t="n">
        <f aca="false">G74/E74</f>
        <v>0.15698787492023</v>
      </c>
      <c r="G74" s="230" t="n">
        <f aca="false">E74-H74</f>
        <v>1230000</v>
      </c>
      <c r="H74" s="231" t="n">
        <f aca="false">SUM(H69:H73)</f>
        <v>6605000</v>
      </c>
    </row>
    <row r="75" customFormat="false" ht="18" hidden="false" customHeight="false" outlineLevel="0" collapsed="false">
      <c r="A75" s="138" t="s">
        <v>53</v>
      </c>
      <c r="B75" s="267" t="s">
        <v>128</v>
      </c>
      <c r="C75" s="268" t="n">
        <v>15000</v>
      </c>
      <c r="D75" s="105" t="n">
        <v>180</v>
      </c>
      <c r="E75" s="269" t="n">
        <f aca="false">C75*D75+100000</f>
        <v>2800000</v>
      </c>
      <c r="F75" s="141" t="n">
        <v>9000</v>
      </c>
      <c r="G75" s="142" t="n">
        <f aca="false">D75</f>
        <v>180</v>
      </c>
      <c r="H75" s="143" t="n">
        <f aca="false">F75*G75</f>
        <v>1620000</v>
      </c>
    </row>
    <row r="76" customFormat="false" ht="18.75" hidden="false" customHeight="false" outlineLevel="0" collapsed="false">
      <c r="A76" s="122" t="s">
        <v>129</v>
      </c>
      <c r="B76" s="270" t="s">
        <v>130</v>
      </c>
      <c r="C76" s="271" t="n">
        <v>700</v>
      </c>
      <c r="D76" s="272" t="n">
        <v>1</v>
      </c>
      <c r="E76" s="273" t="n">
        <f aca="false">C76*D76</f>
        <v>700</v>
      </c>
      <c r="F76" s="179" t="n">
        <v>600</v>
      </c>
      <c r="G76" s="180" t="n">
        <f aca="false">D76</f>
        <v>1</v>
      </c>
      <c r="H76" s="181" t="n">
        <f aca="false">F76*G76</f>
        <v>600</v>
      </c>
    </row>
    <row r="77" customFormat="false" ht="18.75" hidden="false" customHeight="false" outlineLevel="0" collapsed="false">
      <c r="A77" s="130" t="s">
        <v>55</v>
      </c>
      <c r="B77" s="131"/>
      <c r="C77" s="131"/>
      <c r="D77" s="131"/>
      <c r="E77" s="165" t="n">
        <f aca="false">SUM(E75:E76)</f>
        <v>2800700</v>
      </c>
      <c r="F77" s="229" t="n">
        <f aca="false">G77/E77</f>
        <v>0.421358945977791</v>
      </c>
      <c r="G77" s="230" t="n">
        <f aca="false">E77-H77</f>
        <v>1180100</v>
      </c>
      <c r="H77" s="231" t="n">
        <f aca="false">SUM(H75:H76)</f>
        <v>1620600</v>
      </c>
    </row>
    <row r="78" customFormat="false" ht="18.75" hidden="false" customHeight="false" outlineLevel="0" collapsed="false">
      <c r="A78" s="274" t="s">
        <v>131</v>
      </c>
      <c r="B78" s="275"/>
      <c r="C78" s="276"/>
      <c r="D78" s="277"/>
      <c r="E78" s="132" t="n">
        <f aca="false">SUM(E22,E26,E31,E35,E39,E43,E55,E67,E74,E77)</f>
        <v>32200100</v>
      </c>
      <c r="F78" s="184" t="n">
        <f aca="false">G78/E78</f>
        <v>0.249528728171652</v>
      </c>
      <c r="G78" s="167" t="n">
        <f aca="false">E78-H78</f>
        <v>8034850</v>
      </c>
      <c r="H78" s="168" t="n">
        <f aca="false">SUM(H22,H26,H31,H35,H39,H43,H55,H67,H74,H77)</f>
        <v>24165250</v>
      </c>
      <c r="I78" s="0" t="s">
        <v>132</v>
      </c>
    </row>
    <row r="79" customFormat="false" ht="18.75" hidden="false" customHeight="false" outlineLevel="0" collapsed="false">
      <c r="A79" s="278"/>
      <c r="B79" s="278"/>
      <c r="C79" s="278"/>
      <c r="D79" s="278"/>
      <c r="E79" s="278"/>
      <c r="F79" s="279" t="n">
        <f aca="false">G79/E78</f>
        <v>0.314745916938146</v>
      </c>
      <c r="G79" s="280" t="n">
        <f aca="false">E78-H79</f>
        <v>10134850</v>
      </c>
      <c r="H79" s="281" t="n">
        <f aca="false">SUM(H15:H19,H26,H31,H35,H39,H43,H55,H67,H74,H76)</f>
        <v>22065250</v>
      </c>
      <c r="I79" s="0" t="s">
        <v>133</v>
      </c>
    </row>
    <row r="80" customFormat="false" ht="15" hidden="false" customHeight="false" outlineLevel="0" collapsed="false">
      <c r="A80" s="282" t="s">
        <v>134</v>
      </c>
      <c r="B80" s="282"/>
      <c r="C80" s="282"/>
      <c r="D80" s="282"/>
      <c r="E80" s="282"/>
    </row>
    <row r="81" customFormat="false" ht="15.75" hidden="false" customHeight="true" outlineLevel="0" collapsed="false">
      <c r="A81" s="283" t="s">
        <v>135</v>
      </c>
      <c r="B81" s="283"/>
      <c r="C81" s="283"/>
      <c r="D81" s="283"/>
      <c r="E81" s="283"/>
      <c r="H81" s="284"/>
    </row>
    <row r="82" customFormat="false" ht="15" hidden="false" customHeight="false" outlineLevel="0" collapsed="false">
      <c r="A82" s="285"/>
      <c r="B82" s="285"/>
      <c r="C82" s="285"/>
      <c r="D82" s="285"/>
      <c r="E82" s="285"/>
      <c r="H82" s="284"/>
    </row>
    <row r="83" customFormat="false" ht="15" hidden="false" customHeight="false" outlineLevel="0" collapsed="false">
      <c r="A83" s="286" t="s">
        <v>136</v>
      </c>
      <c r="B83" s="286"/>
      <c r="C83" s="286"/>
      <c r="D83" s="286"/>
      <c r="E83" s="286"/>
      <c r="G83" s="0" t="s">
        <v>137</v>
      </c>
      <c r="H83" s="284" t="n">
        <f aca="false">H78</f>
        <v>24165250</v>
      </c>
    </row>
    <row r="84" customFormat="false" ht="15.75" hidden="false" customHeight="false" outlineLevel="0" collapsed="false">
      <c r="A84" s="287" t="s">
        <v>138</v>
      </c>
      <c r="B84" s="287"/>
      <c r="C84" s="287"/>
      <c r="D84" s="287"/>
      <c r="E84" s="287"/>
      <c r="G84" s="0" t="s">
        <v>139</v>
      </c>
      <c r="H84" s="284" t="n">
        <f aca="false">E78*0.03</f>
        <v>966003</v>
      </c>
    </row>
    <row r="85" customFormat="false" ht="15.75" hidden="false" customHeight="false" outlineLevel="0" collapsed="false">
      <c r="A85" s="288" t="s">
        <v>140</v>
      </c>
      <c r="B85" s="288"/>
      <c r="C85" s="288"/>
      <c r="D85" s="288"/>
      <c r="E85" s="288"/>
      <c r="G85" s="0" t="s">
        <v>141</v>
      </c>
      <c r="H85" s="284" t="n">
        <f aca="false">E78-H83-H84</f>
        <v>7068847</v>
      </c>
    </row>
    <row r="86" customFormat="false" ht="15.75" hidden="false" customHeight="false" outlineLevel="0" collapsed="false">
      <c r="A86" s="288" t="s">
        <v>142</v>
      </c>
      <c r="B86" s="288"/>
      <c r="C86" s="288"/>
      <c r="D86" s="288"/>
      <c r="E86" s="288"/>
      <c r="G86" s="0" t="s">
        <v>143</v>
      </c>
      <c r="H86" s="284" t="n">
        <f aca="false">G79*0.01</f>
        <v>101348.5</v>
      </c>
    </row>
    <row r="87" customFormat="false" ht="15.75" hidden="false" customHeight="false" outlineLevel="0" collapsed="false">
      <c r="A87" s="288"/>
      <c r="B87" s="288"/>
      <c r="C87" s="288"/>
      <c r="D87" s="288"/>
      <c r="E87" s="288"/>
    </row>
    <row r="88" customFormat="false" ht="15.75" hidden="false" customHeight="false" outlineLevel="0" collapsed="false">
      <c r="A88" s="288" t="s">
        <v>144</v>
      </c>
      <c r="B88" s="288"/>
      <c r="C88" s="288"/>
      <c r="D88" s="288"/>
      <c r="E88" s="288"/>
    </row>
    <row r="89" customFormat="false" ht="15.75" hidden="false" customHeight="true" outlineLevel="0" collapsed="false">
      <c r="A89" s="289" t="s">
        <v>145</v>
      </c>
      <c r="B89" s="289"/>
      <c r="C89" s="289"/>
      <c r="D89" s="289"/>
      <c r="E89" s="289"/>
    </row>
    <row r="90" customFormat="false" ht="15.75" hidden="false" customHeight="false" outlineLevel="0" collapsed="false">
      <c r="A90" s="288" t="s">
        <v>146</v>
      </c>
      <c r="B90" s="288"/>
      <c r="C90" s="288"/>
      <c r="D90" s="288"/>
      <c r="E90" s="288"/>
    </row>
    <row r="91" customFormat="false" ht="15.75" hidden="false" customHeight="false" outlineLevel="0" collapsed="false">
      <c r="A91" s="287" t="s">
        <v>147</v>
      </c>
      <c r="B91" s="287"/>
      <c r="C91" s="287"/>
      <c r="D91" s="287"/>
      <c r="E91" s="287"/>
    </row>
    <row r="92" customFormat="false" ht="15.75" hidden="false" customHeight="false" outlineLevel="0" collapsed="false">
      <c r="A92" s="287" t="s">
        <v>148</v>
      </c>
      <c r="B92" s="287"/>
      <c r="C92" s="287"/>
      <c r="D92" s="287"/>
      <c r="E92" s="287"/>
    </row>
    <row r="93" customFormat="false" ht="15.75" hidden="false" customHeight="false" outlineLevel="0" collapsed="false">
      <c r="A93" s="290"/>
      <c r="B93" s="291"/>
      <c r="C93" s="292"/>
      <c r="D93" s="293"/>
      <c r="E93" s="294"/>
    </row>
    <row r="94" customFormat="false" ht="15" hidden="false" customHeight="false" outlineLevel="0" collapsed="false">
      <c r="A94" s="295" t="s">
        <v>149</v>
      </c>
      <c r="B94" s="295"/>
      <c r="C94" s="295"/>
      <c r="D94" s="295"/>
      <c r="E94" s="295"/>
    </row>
    <row r="95" customFormat="false" ht="15" hidden="false" customHeight="false" outlineLevel="0" collapsed="false">
      <c r="A95" s="295" t="s">
        <v>150</v>
      </c>
      <c r="B95" s="295"/>
      <c r="C95" s="295"/>
      <c r="D95" s="295"/>
      <c r="E95" s="295"/>
    </row>
    <row r="96" customFormat="false" ht="15" hidden="false" customHeight="false" outlineLevel="0" collapsed="false">
      <c r="A96" s="295" t="s">
        <v>151</v>
      </c>
      <c r="B96" s="295"/>
      <c r="C96" s="295"/>
      <c r="D96" s="295"/>
      <c r="E96" s="295"/>
    </row>
    <row r="97" customFormat="false" ht="16.5" hidden="false" customHeight="false" outlineLevel="0" collapsed="false">
      <c r="A97" s="296"/>
      <c r="B97" s="297"/>
      <c r="C97" s="298"/>
      <c r="D97" s="297"/>
      <c r="E97" s="299"/>
    </row>
    <row r="98" customFormat="false" ht="18" hidden="false" customHeight="false" outlineLevel="0" collapsed="false">
      <c r="A98" s="300"/>
      <c r="B98" s="300"/>
      <c r="C98" s="300"/>
      <c r="D98" s="300"/>
      <c r="E98" s="300"/>
    </row>
    <row r="99" customFormat="false" ht="18" hidden="false" customHeight="false" outlineLevel="0" collapsed="false">
      <c r="A99" s="73"/>
      <c r="B99" s="73"/>
      <c r="C99" s="74"/>
      <c r="D99" s="75"/>
      <c r="E99" s="301"/>
    </row>
    <row r="100" customFormat="false" ht="18" hidden="false" customHeight="false" outlineLevel="0" collapsed="false">
      <c r="A100" s="302"/>
      <c r="B100" s="302"/>
      <c r="C100" s="303"/>
      <c r="D100" s="304"/>
      <c r="E100" s="305"/>
    </row>
  </sheetData>
  <mergeCells count="31">
    <mergeCell ref="A13:E13"/>
    <mergeCell ref="F13:H14"/>
    <mergeCell ref="A14:E14"/>
    <mergeCell ref="A23:E23"/>
    <mergeCell ref="F23:H23"/>
    <mergeCell ref="F27:H27"/>
    <mergeCell ref="A33:E33"/>
    <mergeCell ref="A37:E37"/>
    <mergeCell ref="F37:H37"/>
    <mergeCell ref="A41:E41"/>
    <mergeCell ref="F44:H45"/>
    <mergeCell ref="A45:E45"/>
    <mergeCell ref="F68:H6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4:E94"/>
    <mergeCell ref="A95:E95"/>
    <mergeCell ref="A96:E96"/>
    <mergeCell ref="A98:E9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"/>
  <sheetViews>
    <sheetView showFormulas="false" showGridLines="true" showRowColHeaders="true" showZeros="true" rightToLeft="false" tabSelected="false" showOutlineSymbols="true" defaultGridColor="true" view="normal" topLeftCell="A61" colorId="64" zoomScale="65" zoomScaleNormal="65" zoomScalePageLayoutView="100" workbookViewId="0">
      <selection pane="topLeft" activeCell="B67" activeCellId="0" sqref="B67"/>
    </sheetView>
  </sheetViews>
  <sheetFormatPr defaultColWidth="8.453125" defaultRowHeight="15" zeroHeight="false" outlineLevelRow="0" outlineLevelCol="0"/>
  <cols>
    <col collapsed="false" customWidth="true" hidden="false" outlineLevel="0" max="1" min="1" style="0" width="41.57"/>
    <col collapsed="false" customWidth="true" hidden="false" outlineLevel="0" max="2" min="2" style="0" width="78"/>
    <col collapsed="false" customWidth="true" hidden="false" outlineLevel="0" max="3" min="3" style="0" width="19.14"/>
    <col collapsed="false" customWidth="true" hidden="false" outlineLevel="0" max="4" min="4" style="0" width="14.43"/>
    <col collapsed="false" customWidth="true" hidden="false" outlineLevel="0" max="5" min="5" style="0" width="18.58"/>
    <col collapsed="false" customWidth="true" hidden="false" outlineLevel="0" max="6" min="6" style="0" width="19.14"/>
    <col collapsed="false" customWidth="true" hidden="false" outlineLevel="0" max="8" min="7" style="0" width="18.58"/>
    <col collapsed="false" customWidth="true" hidden="false" outlineLevel="0" max="9" min="9" style="0" width="5.01"/>
    <col collapsed="false" customWidth="true" hidden="false" outlineLevel="0" max="10" min="10" style="0" width="20.86"/>
    <col collapsed="false" customWidth="true" hidden="false" outlineLevel="0" max="11" min="11" style="0" width="16.57"/>
    <col collapsed="false" customWidth="true" hidden="false" outlineLevel="0" max="12" min="12" style="0" width="7.15"/>
  </cols>
  <sheetData>
    <row r="1" customFormat="false" ht="18" hidden="false" customHeight="false" outlineLevel="0" collapsed="false">
      <c r="A1" s="67"/>
      <c r="B1" s="68"/>
      <c r="C1" s="69"/>
      <c r="D1" s="70"/>
      <c r="E1" s="71"/>
    </row>
    <row r="2" customFormat="false" ht="18" hidden="false" customHeight="false" outlineLevel="0" collapsed="false">
      <c r="A2" s="72"/>
      <c r="B2" s="73"/>
      <c r="C2" s="74"/>
      <c r="D2" s="75"/>
      <c r="E2" s="76"/>
    </row>
    <row r="3" customFormat="false" ht="18" hidden="false" customHeight="false" outlineLevel="0" collapsed="false">
      <c r="A3" s="72"/>
      <c r="B3" s="73"/>
      <c r="C3" s="74"/>
      <c r="D3" s="75"/>
      <c r="E3" s="76"/>
    </row>
    <row r="4" customFormat="false" ht="18" hidden="false" customHeight="false" outlineLevel="0" collapsed="false">
      <c r="A4" s="72"/>
      <c r="B4" s="73"/>
      <c r="C4" s="74"/>
      <c r="D4" s="77"/>
      <c r="E4" s="76"/>
    </row>
    <row r="5" customFormat="false" ht="18" hidden="false" customHeight="false" outlineLevel="0" collapsed="false">
      <c r="A5" s="72"/>
      <c r="B5" s="73"/>
      <c r="C5" s="74"/>
      <c r="D5" s="75"/>
      <c r="E5" s="76"/>
    </row>
    <row r="6" customFormat="false" ht="18" hidden="false" customHeight="false" outlineLevel="0" collapsed="false">
      <c r="A6" s="72"/>
      <c r="B6" s="78" t="s">
        <v>33</v>
      </c>
      <c r="C6" s="74"/>
      <c r="D6" s="75"/>
      <c r="E6" s="76"/>
    </row>
    <row r="7" customFormat="false" ht="36" hidden="false" customHeight="false" outlineLevel="0" collapsed="false">
      <c r="A7" s="79" t="s">
        <v>164</v>
      </c>
      <c r="B7" s="80"/>
      <c r="C7" s="81"/>
      <c r="D7" s="75"/>
      <c r="E7" s="76"/>
    </row>
    <row r="8" customFormat="false" ht="18" hidden="false" customHeight="false" outlineLevel="0" collapsed="false">
      <c r="A8" s="79" t="s">
        <v>35</v>
      </c>
      <c r="B8" s="82"/>
      <c r="C8" s="83"/>
      <c r="D8" s="75"/>
      <c r="E8" s="84"/>
    </row>
    <row r="9" customFormat="false" ht="18" hidden="false" customHeight="false" outlineLevel="0" collapsed="false">
      <c r="A9" s="79" t="s">
        <v>36</v>
      </c>
      <c r="B9" s="82"/>
      <c r="C9" s="83"/>
      <c r="D9" s="75"/>
      <c r="E9" s="84"/>
    </row>
    <row r="10" customFormat="false" ht="18" hidden="false" customHeight="false" outlineLevel="0" collapsed="false">
      <c r="A10" s="79" t="s">
        <v>37</v>
      </c>
      <c r="B10" s="82"/>
      <c r="C10" s="83"/>
      <c r="D10" s="75"/>
      <c r="E10" s="84"/>
    </row>
    <row r="11" customFormat="false" ht="18.75" hidden="false" customHeight="false" outlineLevel="0" collapsed="false">
      <c r="A11" s="85"/>
      <c r="B11" s="86"/>
      <c r="C11" s="87"/>
      <c r="D11" s="88"/>
      <c r="E11" s="89"/>
    </row>
    <row r="12" s="98" customFormat="true" ht="36.75" hidden="false" customHeight="false" outlineLevel="0" collapsed="false">
      <c r="A12" s="90" t="s">
        <v>38</v>
      </c>
      <c r="B12" s="91" t="s">
        <v>39</v>
      </c>
      <c r="C12" s="92" t="s">
        <v>40</v>
      </c>
      <c r="D12" s="93" t="s">
        <v>41</v>
      </c>
      <c r="E12" s="94" t="s">
        <v>42</v>
      </c>
      <c r="F12" s="95" t="s">
        <v>43</v>
      </c>
      <c r="G12" s="96" t="s">
        <v>12</v>
      </c>
      <c r="H12" s="97" t="s">
        <v>13</v>
      </c>
    </row>
    <row r="13" s="98" customFormat="true" ht="26.25" hidden="false" customHeight="true" outlineLevel="0" collapsed="false">
      <c r="A13" s="99" t="s">
        <v>44</v>
      </c>
      <c r="B13" s="99"/>
      <c r="C13" s="99"/>
      <c r="D13" s="99"/>
      <c r="E13" s="99"/>
      <c r="F13" s="100"/>
      <c r="G13" s="100"/>
      <c r="H13" s="100"/>
    </row>
    <row r="14" s="98" customFormat="true" ht="24.75" hidden="false" customHeight="true" outlineLevel="0" collapsed="false">
      <c r="A14" s="101" t="s">
        <v>45</v>
      </c>
      <c r="B14" s="101"/>
      <c r="C14" s="101"/>
      <c r="D14" s="101"/>
      <c r="E14" s="101"/>
      <c r="F14" s="100"/>
      <c r="G14" s="100"/>
      <c r="H14" s="100"/>
    </row>
    <row r="15" customFormat="false" ht="21.75" hidden="false" customHeight="true" outlineLevel="0" collapsed="false">
      <c r="A15" s="138" t="s">
        <v>46</v>
      </c>
      <c r="B15" s="103"/>
      <c r="C15" s="104" t="n">
        <v>30000</v>
      </c>
      <c r="D15" s="105" t="n">
        <v>1</v>
      </c>
      <c r="E15" s="106" t="n">
        <f aca="false">C15*D15</f>
        <v>30000</v>
      </c>
      <c r="F15" s="107" t="n">
        <v>20000</v>
      </c>
      <c r="G15" s="108" t="n">
        <v>1</v>
      </c>
      <c r="H15" s="109" t="n">
        <f aca="false">F15*G15</f>
        <v>20000</v>
      </c>
      <c r="I15" s="110"/>
    </row>
    <row r="16" customFormat="false" ht="21.75" hidden="false" customHeight="true" outlineLevel="0" collapsed="false">
      <c r="A16" s="120" t="s">
        <v>47</v>
      </c>
      <c r="B16" s="112"/>
      <c r="C16" s="113" t="n">
        <v>30000</v>
      </c>
      <c r="D16" s="114" t="n">
        <v>1</v>
      </c>
      <c r="E16" s="115" t="n">
        <f aca="false">C16*D16</f>
        <v>30000</v>
      </c>
      <c r="F16" s="116" t="n">
        <v>17500</v>
      </c>
      <c r="G16" s="117" t="n">
        <v>0</v>
      </c>
      <c r="H16" s="118" t="n">
        <f aca="false">F16*G16</f>
        <v>0</v>
      </c>
      <c r="I16" s="110"/>
    </row>
    <row r="17" customFormat="false" ht="23.25" hidden="false" customHeight="true" outlineLevel="0" collapsed="false">
      <c r="A17" s="120" t="s">
        <v>48</v>
      </c>
      <c r="B17" s="112"/>
      <c r="C17" s="113" t="n">
        <v>22500</v>
      </c>
      <c r="D17" s="114" t="n">
        <v>5</v>
      </c>
      <c r="E17" s="115" t="n">
        <f aca="false">C17*D17</f>
        <v>112500</v>
      </c>
      <c r="F17" s="116" t="n">
        <v>11000</v>
      </c>
      <c r="G17" s="117" t="n">
        <v>20</v>
      </c>
      <c r="H17" s="118" t="n">
        <f aca="false">F17*G17</f>
        <v>220000</v>
      </c>
      <c r="I17" s="110" t="n">
        <v>12</v>
      </c>
      <c r="J17" s="119" t="s">
        <v>49</v>
      </c>
    </row>
    <row r="18" customFormat="false" ht="21" hidden="false" customHeight="true" outlineLevel="0" collapsed="false">
      <c r="A18" s="120" t="s">
        <v>50</v>
      </c>
      <c r="B18" s="112"/>
      <c r="C18" s="113" t="n">
        <v>15000</v>
      </c>
      <c r="D18" s="114" t="n">
        <v>35</v>
      </c>
      <c r="E18" s="115" t="n">
        <f aca="false">C18*D18</f>
        <v>525000</v>
      </c>
      <c r="F18" s="116" t="n">
        <v>9000</v>
      </c>
      <c r="G18" s="117" t="n">
        <v>40</v>
      </c>
      <c r="H18" s="118" t="n">
        <f aca="false">F18*G18</f>
        <v>360000</v>
      </c>
      <c r="I18" s="110" t="n">
        <v>32</v>
      </c>
    </row>
    <row r="19" customFormat="false" ht="24" hidden="false" customHeight="true" outlineLevel="0" collapsed="false">
      <c r="A19" s="120" t="s">
        <v>51</v>
      </c>
      <c r="B19" s="112"/>
      <c r="C19" s="113" t="n">
        <v>15000</v>
      </c>
      <c r="D19" s="114" t="n">
        <v>35</v>
      </c>
      <c r="E19" s="115" t="n">
        <f aca="false">C19*D19</f>
        <v>525000</v>
      </c>
      <c r="F19" s="116" t="n">
        <v>9000</v>
      </c>
      <c r="G19" s="117" t="n">
        <v>40</v>
      </c>
      <c r="H19" s="118" t="n">
        <f aca="false">F19*G19</f>
        <v>360000</v>
      </c>
      <c r="I19" s="110" t="n">
        <v>24</v>
      </c>
    </row>
    <row r="20" customFormat="false" ht="21.75" hidden="false" customHeight="true" outlineLevel="0" collapsed="false">
      <c r="A20" s="120" t="s">
        <v>52</v>
      </c>
      <c r="B20" s="112"/>
      <c r="C20" s="113" t="n">
        <v>20000</v>
      </c>
      <c r="D20" s="114" t="n">
        <v>20</v>
      </c>
      <c r="E20" s="115" t="n">
        <f aca="false">C20*D20</f>
        <v>400000</v>
      </c>
      <c r="F20" s="116" t="n">
        <v>12000</v>
      </c>
      <c r="G20" s="117" t="n">
        <v>35</v>
      </c>
      <c r="H20" s="118" t="n">
        <f aca="false">F20*G20</f>
        <v>420000</v>
      </c>
      <c r="I20" s="121" t="n">
        <v>24</v>
      </c>
    </row>
    <row r="21" customFormat="false" ht="24.75" hidden="false" customHeight="true" outlineLevel="0" collapsed="false">
      <c r="A21" s="122" t="s">
        <v>53</v>
      </c>
      <c r="B21" s="123"/>
      <c r="C21" s="124" t="n">
        <v>15000</v>
      </c>
      <c r="D21" s="125" t="n">
        <v>30</v>
      </c>
      <c r="E21" s="126" t="n">
        <f aca="false">C21*D21</f>
        <v>450000</v>
      </c>
      <c r="F21" s="127" t="n">
        <v>9000</v>
      </c>
      <c r="G21" s="128" t="n">
        <v>40</v>
      </c>
      <c r="H21" s="129" t="n">
        <f aca="false">F21*G21</f>
        <v>360000</v>
      </c>
      <c r="I21" s="0" t="n">
        <v>26</v>
      </c>
      <c r="J21" s="0" t="s">
        <v>54</v>
      </c>
    </row>
    <row r="22" s="98" customFormat="true" ht="24.75" hidden="false" customHeight="true" outlineLevel="0" collapsed="false">
      <c r="A22" s="130" t="s">
        <v>55</v>
      </c>
      <c r="B22" s="131"/>
      <c r="C22" s="131"/>
      <c r="D22" s="131"/>
      <c r="E22" s="132" t="n">
        <f aca="false">SUM(E15:E21)</f>
        <v>2072500</v>
      </c>
      <c r="F22" s="133" t="n">
        <f aca="false">G22/E22</f>
        <v>0.16043425814234</v>
      </c>
      <c r="G22" s="134" t="n">
        <f aca="false">E22-H22</f>
        <v>332500</v>
      </c>
      <c r="H22" s="135" t="n">
        <f aca="false">SUM(H15:H21)</f>
        <v>1740000</v>
      </c>
    </row>
    <row r="23" s="98" customFormat="true" ht="24.75" hidden="false" customHeight="true" outlineLevel="0" collapsed="false">
      <c r="A23" s="136" t="s">
        <v>56</v>
      </c>
      <c r="B23" s="136"/>
      <c r="C23" s="136"/>
      <c r="D23" s="136"/>
      <c r="E23" s="136"/>
      <c r="F23" s="137"/>
      <c r="G23" s="137"/>
      <c r="H23" s="137"/>
    </row>
    <row r="24" customFormat="false" ht="44.25" hidden="false" customHeight="true" outlineLevel="0" collapsed="false">
      <c r="A24" s="138" t="s">
        <v>57</v>
      </c>
      <c r="B24" s="103" t="s">
        <v>58</v>
      </c>
      <c r="C24" s="104" t="n">
        <v>90000</v>
      </c>
      <c r="D24" s="139" t="n">
        <v>3</v>
      </c>
      <c r="E24" s="140" t="s">
        <v>59</v>
      </c>
      <c r="F24" s="141" t="n">
        <f aca="false">220*310</f>
        <v>68200</v>
      </c>
      <c r="G24" s="142" t="n">
        <v>3</v>
      </c>
      <c r="H24" s="143" t="s">
        <v>59</v>
      </c>
    </row>
    <row r="25" customFormat="false" ht="68.25" hidden="false" customHeight="true" outlineLevel="0" collapsed="false">
      <c r="A25" s="144" t="s">
        <v>60</v>
      </c>
      <c r="B25" s="145" t="s">
        <v>61</v>
      </c>
      <c r="C25" s="146" t="n">
        <v>1000000</v>
      </c>
      <c r="D25" s="147" t="n">
        <v>1</v>
      </c>
      <c r="E25" s="148" t="n">
        <f aca="false">C25*D25</f>
        <v>1000000</v>
      </c>
      <c r="F25" s="149" t="n">
        <v>0</v>
      </c>
      <c r="G25" s="150" t="n">
        <v>1</v>
      </c>
      <c r="H25" s="151" t="n">
        <f aca="false">F25*G25</f>
        <v>0</v>
      </c>
    </row>
    <row r="26" s="98" customFormat="true" ht="24" hidden="false" customHeight="true" outlineLevel="0" collapsed="false">
      <c r="A26" s="130" t="s">
        <v>55</v>
      </c>
      <c r="B26" s="131"/>
      <c r="C26" s="131"/>
      <c r="D26" s="131"/>
      <c r="E26" s="132" t="n">
        <f aca="false">SUM(E24:E25)</f>
        <v>1000000</v>
      </c>
      <c r="F26" s="133" t="n">
        <f aca="false">G26/E26</f>
        <v>1</v>
      </c>
      <c r="G26" s="134" t="n">
        <f aca="false">E26-H26</f>
        <v>1000000</v>
      </c>
      <c r="H26" s="135" t="n">
        <f aca="false">SUM(H24:H25)</f>
        <v>0</v>
      </c>
    </row>
    <row r="27" s="98" customFormat="true" ht="24" hidden="false" customHeight="true" outlineLevel="0" collapsed="false">
      <c r="A27" s="99" t="s">
        <v>62</v>
      </c>
      <c r="B27" s="152"/>
      <c r="C27" s="152"/>
      <c r="D27" s="152"/>
      <c r="E27" s="153"/>
      <c r="F27" s="154"/>
      <c r="G27" s="154"/>
      <c r="H27" s="154"/>
    </row>
    <row r="28" customFormat="false" ht="66" hidden="false" customHeight="true" outlineLevel="0" collapsed="false">
      <c r="A28" s="155" t="s">
        <v>63</v>
      </c>
      <c r="B28" s="156" t="s">
        <v>64</v>
      </c>
      <c r="C28" s="157" t="n">
        <v>90000</v>
      </c>
      <c r="D28" s="158" t="n">
        <v>1</v>
      </c>
      <c r="E28" s="159" t="s">
        <v>59</v>
      </c>
      <c r="F28" s="141" t="n">
        <f aca="false">0</f>
        <v>0</v>
      </c>
      <c r="G28" s="142" t="n">
        <f aca="false">D28</f>
        <v>1</v>
      </c>
      <c r="H28" s="143" t="n">
        <f aca="false">F28*G28</f>
        <v>0</v>
      </c>
    </row>
    <row r="29" s="98" customFormat="true" ht="22.5" hidden="false" customHeight="true" outlineLevel="0" collapsed="false">
      <c r="A29" s="130" t="s">
        <v>55</v>
      </c>
      <c r="B29" s="131"/>
      <c r="C29" s="131"/>
      <c r="D29" s="131"/>
      <c r="E29" s="165" t="n">
        <f aca="false">SUM(E28:E28)</f>
        <v>0</v>
      </c>
      <c r="F29" s="166" t="e">
        <f aca="false">G29/E29</f>
        <v>#DIV/0!</v>
      </c>
      <c r="G29" s="167" t="n">
        <f aca="false">E29-H29</f>
        <v>0</v>
      </c>
      <c r="H29" s="168" t="n">
        <f aca="false">SUM(H28:H28)</f>
        <v>0</v>
      </c>
    </row>
    <row r="30" customFormat="false" ht="27.75" hidden="false" customHeight="true" outlineLevel="0" collapsed="false">
      <c r="A30" s="169" t="s">
        <v>67</v>
      </c>
      <c r="B30" s="170"/>
      <c r="C30" s="170"/>
      <c r="D30" s="170"/>
      <c r="E30" s="170"/>
      <c r="F30" s="171"/>
      <c r="G30" s="172"/>
      <c r="H30" s="173"/>
    </row>
    <row r="31" customFormat="false" ht="22.5" hidden="false" customHeight="true" outlineLevel="0" collapsed="false">
      <c r="A31" s="101" t="s">
        <v>68</v>
      </c>
      <c r="B31" s="101"/>
      <c r="C31" s="101"/>
      <c r="D31" s="101"/>
      <c r="E31" s="101" t="e">
        <f aca="false">SUM(#REF!)</f>
        <v>#REF!</v>
      </c>
      <c r="F31" s="174"/>
      <c r="G31" s="175"/>
      <c r="H31" s="176"/>
    </row>
    <row r="32" customFormat="false" ht="31.5" hidden="false" customHeight="true" outlineLevel="0" collapsed="false">
      <c r="A32" s="122" t="s">
        <v>68</v>
      </c>
      <c r="B32" s="177" t="s">
        <v>69</v>
      </c>
      <c r="C32" s="124" t="n">
        <v>1500000</v>
      </c>
      <c r="D32" s="125" t="n">
        <v>1</v>
      </c>
      <c r="E32" s="178" t="n">
        <f aca="false">C32*D32</f>
        <v>1500000</v>
      </c>
      <c r="F32" s="179" t="n">
        <v>900000</v>
      </c>
      <c r="G32" s="180" t="n">
        <f aca="false">D32</f>
        <v>1</v>
      </c>
      <c r="H32" s="181" t="n">
        <f aca="false">F32*G32</f>
        <v>900000</v>
      </c>
    </row>
    <row r="33" customFormat="false" ht="27.75" hidden="false" customHeight="true" outlineLevel="0" collapsed="false">
      <c r="A33" s="182" t="s">
        <v>55</v>
      </c>
      <c r="B33" s="183"/>
      <c r="C33" s="183"/>
      <c r="D33" s="183"/>
      <c r="E33" s="94" t="n">
        <f aca="false">SUM(E32)</f>
        <v>1500000</v>
      </c>
      <c r="F33" s="184" t="n">
        <f aca="false">G33/E33</f>
        <v>0.4</v>
      </c>
      <c r="G33" s="167" t="n">
        <f aca="false">E33-H33</f>
        <v>600000</v>
      </c>
      <c r="H33" s="168" t="n">
        <f aca="false">SUM(H32)</f>
        <v>900000</v>
      </c>
    </row>
    <row r="34" customFormat="false" ht="24" hidden="false" customHeight="true" outlineLevel="0" collapsed="false">
      <c r="A34" s="99" t="s">
        <v>70</v>
      </c>
      <c r="B34" s="152"/>
      <c r="C34" s="152"/>
      <c r="D34" s="152"/>
      <c r="E34" s="152"/>
      <c r="F34" s="185"/>
      <c r="G34" s="186"/>
      <c r="H34" s="154"/>
    </row>
    <row r="35" customFormat="false" ht="22.5" hidden="false" customHeight="true" outlineLevel="0" collapsed="false">
      <c r="A35" s="101" t="s">
        <v>71</v>
      </c>
      <c r="B35" s="101"/>
      <c r="C35" s="101"/>
      <c r="D35" s="101"/>
      <c r="E35" s="101" t="e">
        <f aca="false">SUM(E31:E33)</f>
        <v>#REF!</v>
      </c>
      <c r="F35" s="187"/>
      <c r="G35" s="187"/>
      <c r="H35" s="187"/>
    </row>
    <row r="36" customFormat="false" ht="48.75" hidden="false" customHeight="true" outlineLevel="0" collapsed="false">
      <c r="A36" s="122" t="s">
        <v>72</v>
      </c>
      <c r="B36" s="177" t="s">
        <v>73</v>
      </c>
      <c r="C36" s="124" t="n">
        <v>1500000</v>
      </c>
      <c r="D36" s="125" t="n">
        <v>1</v>
      </c>
      <c r="E36" s="188" t="n">
        <f aca="false">C36*D36</f>
        <v>1500000</v>
      </c>
      <c r="F36" s="179" t="n">
        <v>1500000</v>
      </c>
      <c r="G36" s="180" t="n">
        <f aca="false">D36</f>
        <v>1</v>
      </c>
      <c r="H36" s="181" t="n">
        <f aca="false">F36*G36</f>
        <v>1500000</v>
      </c>
    </row>
    <row r="37" customFormat="false" ht="27" hidden="false" customHeight="true" outlineLevel="0" collapsed="false">
      <c r="A37" s="130" t="s">
        <v>55</v>
      </c>
      <c r="B37" s="131"/>
      <c r="C37" s="131"/>
      <c r="D37" s="131"/>
      <c r="E37" s="165" t="n">
        <f aca="false">SUM(E36)</f>
        <v>1500000</v>
      </c>
      <c r="F37" s="184" t="n">
        <f aca="false">G37/E37</f>
        <v>0</v>
      </c>
      <c r="G37" s="167" t="n">
        <f aca="false">E37-H37</f>
        <v>0</v>
      </c>
      <c r="H37" s="168" t="n">
        <f aca="false">SUM(H36)</f>
        <v>1500000</v>
      </c>
    </row>
    <row r="38" customFormat="false" ht="31.5" hidden="false" customHeight="true" outlineLevel="0" collapsed="false">
      <c r="A38" s="130" t="s">
        <v>74</v>
      </c>
      <c r="B38" s="131"/>
      <c r="C38" s="131"/>
      <c r="D38" s="131"/>
      <c r="E38" s="132"/>
      <c r="F38" s="189"/>
      <c r="G38" s="186"/>
      <c r="H38" s="154"/>
    </row>
    <row r="39" customFormat="false" ht="25.5" hidden="false" customHeight="true" outlineLevel="0" collapsed="false">
      <c r="A39" s="101" t="s">
        <v>75</v>
      </c>
      <c r="B39" s="101"/>
      <c r="C39" s="101"/>
      <c r="D39" s="101"/>
      <c r="E39" s="101"/>
      <c r="F39" s="190"/>
      <c r="G39" s="191"/>
      <c r="H39" s="192"/>
    </row>
    <row r="40" customFormat="false" ht="54" hidden="false" customHeight="false" outlineLevel="0" collapsed="false">
      <c r="A40" s="213" t="s">
        <v>76</v>
      </c>
      <c r="B40" s="313" t="s">
        <v>165</v>
      </c>
      <c r="C40" s="157" t="n">
        <v>550000</v>
      </c>
      <c r="D40" s="314" t="n">
        <v>1</v>
      </c>
      <c r="E40" s="315" t="n">
        <f aca="false">C40*D40</f>
        <v>550000</v>
      </c>
      <c r="F40" s="141" t="n">
        <v>300000</v>
      </c>
      <c r="G40" s="142" t="n">
        <f aca="false">D40</f>
        <v>1</v>
      </c>
      <c r="H40" s="316" t="n">
        <f aca="false">F40*G40</f>
        <v>300000</v>
      </c>
    </row>
    <row r="41" customFormat="false" ht="18" hidden="false" customHeight="false" outlineLevel="0" collapsed="false">
      <c r="A41" s="213" t="s">
        <v>166</v>
      </c>
      <c r="B41" s="317" t="s">
        <v>167</v>
      </c>
      <c r="C41" s="113" t="n">
        <v>30000</v>
      </c>
      <c r="D41" s="318" t="n">
        <v>1</v>
      </c>
      <c r="E41" s="315" t="n">
        <f aca="false">C41*D41</f>
        <v>30000</v>
      </c>
      <c r="F41" s="107" t="n">
        <v>0</v>
      </c>
      <c r="G41" s="108" t="n">
        <f aca="false">D41</f>
        <v>1</v>
      </c>
      <c r="H41" s="319" t="n">
        <f aca="false">F41*G41</f>
        <v>0</v>
      </c>
    </row>
    <row r="42" customFormat="false" ht="18" hidden="false" customHeight="false" outlineLevel="0" collapsed="false">
      <c r="A42" s="213" t="s">
        <v>82</v>
      </c>
      <c r="B42" s="193" t="s">
        <v>168</v>
      </c>
      <c r="C42" s="113" t="n">
        <v>15000</v>
      </c>
      <c r="D42" s="318" t="n">
        <v>1</v>
      </c>
      <c r="E42" s="320" t="n">
        <f aca="false">C42*D42</f>
        <v>15000</v>
      </c>
      <c r="F42" s="321" t="n">
        <v>10000</v>
      </c>
      <c r="G42" s="117" t="n">
        <v>1</v>
      </c>
      <c r="H42" s="322" t="n">
        <f aca="false">F42*G42</f>
        <v>10000</v>
      </c>
    </row>
    <row r="43" customFormat="false" ht="18" hidden="false" customHeight="false" outlineLevel="0" collapsed="false">
      <c r="A43" s="213" t="s">
        <v>120</v>
      </c>
      <c r="B43" s="323" t="n">
        <v>0.1</v>
      </c>
      <c r="C43" s="113" t="n">
        <f aca="false">SUM(E40:E42)</f>
        <v>595000</v>
      </c>
      <c r="D43" s="314" t="n">
        <v>0.1</v>
      </c>
      <c r="E43" s="315" t="n">
        <f aca="false">C43*D43</f>
        <v>59500</v>
      </c>
      <c r="F43" s="116" t="n">
        <v>0</v>
      </c>
      <c r="G43" s="117" t="n">
        <v>1</v>
      </c>
      <c r="H43" s="322" t="n">
        <f aca="false">F43*G43</f>
        <v>0</v>
      </c>
    </row>
    <row r="44" customFormat="false" ht="18" hidden="false" customHeight="false" outlineLevel="0" collapsed="false">
      <c r="A44" s="213" t="s">
        <v>169</v>
      </c>
      <c r="B44" s="193" t="s">
        <v>170</v>
      </c>
      <c r="C44" s="215" t="n">
        <v>13000</v>
      </c>
      <c r="D44" s="114" t="n">
        <v>8</v>
      </c>
      <c r="E44" s="217" t="n">
        <f aca="false">C44*D44</f>
        <v>104000</v>
      </c>
      <c r="F44" s="107" t="n">
        <v>8000</v>
      </c>
      <c r="G44" s="108" t="n">
        <f aca="false">D44</f>
        <v>8</v>
      </c>
      <c r="H44" s="109" t="n">
        <f aca="false">F44*G44</f>
        <v>64000</v>
      </c>
    </row>
    <row r="45" customFormat="false" ht="36" hidden="false" customHeight="false" outlineLevel="0" collapsed="false">
      <c r="A45" s="213" t="s">
        <v>171</v>
      </c>
      <c r="B45" s="193" t="s">
        <v>172</v>
      </c>
      <c r="C45" s="215" t="n">
        <v>11000</v>
      </c>
      <c r="D45" s="114" t="n">
        <v>20</v>
      </c>
      <c r="E45" s="217" t="n">
        <f aca="false">C45*D45</f>
        <v>220000</v>
      </c>
      <c r="F45" s="116" t="n">
        <v>6000</v>
      </c>
      <c r="G45" s="117" t="n">
        <f aca="false">D45</f>
        <v>20</v>
      </c>
      <c r="H45" s="118" t="n">
        <f aca="false">F45*G45</f>
        <v>120000</v>
      </c>
    </row>
    <row r="46" customFormat="false" ht="18.75" hidden="false" customHeight="false" outlineLevel="0" collapsed="false">
      <c r="A46" s="213" t="s">
        <v>173</v>
      </c>
      <c r="B46" s="193"/>
      <c r="C46" s="215" t="n">
        <v>20000</v>
      </c>
      <c r="D46" s="114" t="n">
        <v>1</v>
      </c>
      <c r="E46" s="217" t="n">
        <f aca="false">C46*D46</f>
        <v>20000</v>
      </c>
      <c r="F46" s="149" t="n">
        <v>0</v>
      </c>
      <c r="G46" s="150" t="n">
        <v>1</v>
      </c>
      <c r="H46" s="151" t="n">
        <f aca="false">F46*G46</f>
        <v>0</v>
      </c>
    </row>
    <row r="47" customFormat="false" ht="27" hidden="false" customHeight="true" outlineLevel="0" collapsed="false">
      <c r="A47" s="130" t="s">
        <v>55</v>
      </c>
      <c r="B47" s="131"/>
      <c r="C47" s="131"/>
      <c r="D47" s="131"/>
      <c r="E47" s="165" t="n">
        <f aca="false">SUM(E40:E46)</f>
        <v>998500</v>
      </c>
      <c r="F47" s="133" t="n">
        <f aca="false">G47/E47</f>
        <v>0.505257886830245</v>
      </c>
      <c r="G47" s="134" t="n">
        <f aca="false">E47-H47</f>
        <v>504500</v>
      </c>
      <c r="H47" s="135" t="n">
        <f aca="false">SUM(H40:H46)</f>
        <v>494000</v>
      </c>
    </row>
    <row r="48" customFormat="false" ht="25.5" hidden="false" customHeight="true" outlineLevel="0" collapsed="false">
      <c r="A48" s="130" t="s">
        <v>78</v>
      </c>
      <c r="B48" s="131"/>
      <c r="C48" s="131"/>
      <c r="D48" s="131"/>
      <c r="E48" s="132"/>
      <c r="F48" s="199"/>
      <c r="G48" s="199"/>
      <c r="H48" s="199"/>
    </row>
    <row r="49" customFormat="false" ht="21.75" hidden="false" customHeight="true" outlineLevel="0" collapsed="false">
      <c r="A49" s="200" t="s">
        <v>79</v>
      </c>
      <c r="B49" s="200"/>
      <c r="C49" s="200"/>
      <c r="D49" s="200"/>
      <c r="E49" s="200"/>
      <c r="F49" s="199"/>
      <c r="G49" s="199"/>
      <c r="H49" s="199"/>
    </row>
    <row r="50" customFormat="false" ht="25.5" hidden="false" customHeight="true" outlineLevel="0" collapsed="false">
      <c r="A50" s="213" t="s">
        <v>80</v>
      </c>
      <c r="B50" s="324" t="s">
        <v>81</v>
      </c>
      <c r="C50" s="215" t="n">
        <v>1500000</v>
      </c>
      <c r="D50" s="216" t="n">
        <v>1</v>
      </c>
      <c r="E50" s="217" t="n">
        <f aca="false">C50*D50</f>
        <v>1500000</v>
      </c>
      <c r="F50" s="325" t="n">
        <v>1000000</v>
      </c>
      <c r="G50" s="326" t="n">
        <f aca="false">D50</f>
        <v>1</v>
      </c>
      <c r="H50" s="327" t="n">
        <f aca="false">F50*G50</f>
        <v>1000000</v>
      </c>
    </row>
    <row r="51" customFormat="false" ht="24" hidden="false" customHeight="true" outlineLevel="0" collapsed="false">
      <c r="A51" s="213" t="s">
        <v>82</v>
      </c>
      <c r="B51" s="328" t="s">
        <v>174</v>
      </c>
      <c r="C51" s="215" t="n">
        <v>1800000</v>
      </c>
      <c r="D51" s="216" t="n">
        <v>1</v>
      </c>
      <c r="E51" s="329" t="n">
        <f aca="false">C51*D51</f>
        <v>1800000</v>
      </c>
      <c r="F51" s="330" t="n">
        <v>1400000</v>
      </c>
      <c r="G51" s="331" t="n">
        <v>1</v>
      </c>
      <c r="H51" s="332" t="n">
        <f aca="false">F51*G51</f>
        <v>1400000</v>
      </c>
    </row>
    <row r="52" customFormat="false" ht="26.25" hidden="false" customHeight="true" outlineLevel="0" collapsed="false">
      <c r="A52" s="213" t="s">
        <v>84</v>
      </c>
      <c r="B52" s="333" t="s">
        <v>85</v>
      </c>
      <c r="C52" s="215" t="n">
        <v>15000</v>
      </c>
      <c r="D52" s="216" t="n">
        <v>3</v>
      </c>
      <c r="E52" s="217" t="n">
        <f aca="false">C52*D52</f>
        <v>45000</v>
      </c>
      <c r="F52" s="330" t="n">
        <v>10000</v>
      </c>
      <c r="G52" s="331" t="n">
        <v>3</v>
      </c>
      <c r="H52" s="332" t="n">
        <f aca="false">F52*G52</f>
        <v>30000</v>
      </c>
    </row>
    <row r="53" customFormat="false" ht="26.25" hidden="false" customHeight="true" outlineLevel="0" collapsed="false">
      <c r="A53" s="213" t="s">
        <v>86</v>
      </c>
      <c r="B53" s="333" t="s">
        <v>87</v>
      </c>
      <c r="C53" s="215" t="n">
        <v>350</v>
      </c>
      <c r="D53" s="216" t="n">
        <f aca="false">60*10</f>
        <v>600</v>
      </c>
      <c r="E53" s="217" t="n">
        <f aca="false">C53*D53</f>
        <v>210000</v>
      </c>
      <c r="F53" s="330" t="n">
        <v>250</v>
      </c>
      <c r="G53" s="331" t="n">
        <v>120</v>
      </c>
      <c r="H53" s="332" t="n">
        <f aca="false">F53*G53</f>
        <v>30000</v>
      </c>
    </row>
    <row r="54" customFormat="false" ht="27" hidden="false" customHeight="true" outlineLevel="0" collapsed="false">
      <c r="A54" s="213" t="s">
        <v>88</v>
      </c>
      <c r="B54" s="324" t="s">
        <v>89</v>
      </c>
      <c r="C54" s="215" t="n">
        <v>9</v>
      </c>
      <c r="D54" s="216" t="n">
        <f aca="false">D53</f>
        <v>600</v>
      </c>
      <c r="E54" s="217" t="n">
        <f aca="false">C54*D54</f>
        <v>5400</v>
      </c>
      <c r="F54" s="334" t="n">
        <v>8.5</v>
      </c>
      <c r="G54" s="331" t="n">
        <v>300</v>
      </c>
      <c r="H54" s="332" t="n">
        <f aca="false">F54*G54</f>
        <v>2550</v>
      </c>
    </row>
    <row r="55" customFormat="false" ht="27" hidden="false" customHeight="true" outlineLevel="0" collapsed="false">
      <c r="A55" s="213" t="s">
        <v>90</v>
      </c>
      <c r="B55" s="324" t="s">
        <v>91</v>
      </c>
      <c r="C55" s="215" t="n">
        <v>9000</v>
      </c>
      <c r="D55" s="216" t="n">
        <v>2</v>
      </c>
      <c r="E55" s="217" t="n">
        <f aca="false">C55*D55</f>
        <v>18000</v>
      </c>
      <c r="F55" s="330" t="n">
        <v>7000</v>
      </c>
      <c r="G55" s="331" t="n">
        <v>2</v>
      </c>
      <c r="H55" s="332" t="n">
        <f aca="false">F55*G55</f>
        <v>14000</v>
      </c>
    </row>
    <row r="56" customFormat="false" ht="24" hidden="false" customHeight="true" outlineLevel="0" collapsed="false">
      <c r="A56" s="213" t="s">
        <v>92</v>
      </c>
      <c r="B56" s="324" t="s">
        <v>93</v>
      </c>
      <c r="C56" s="215" t="n">
        <v>850</v>
      </c>
      <c r="D56" s="216" t="n">
        <f aca="false">60*4</f>
        <v>240</v>
      </c>
      <c r="E56" s="335" t="n">
        <f aca="false">C56*D56</f>
        <v>204000</v>
      </c>
      <c r="F56" s="334" t="n">
        <v>500</v>
      </c>
      <c r="G56" s="331" t="n">
        <v>240</v>
      </c>
      <c r="H56" s="332" t="n">
        <f aca="false">F56*G56</f>
        <v>120000</v>
      </c>
    </row>
    <row r="57" customFormat="false" ht="28.5" hidden="false" customHeight="true" outlineLevel="0" collapsed="false">
      <c r="A57" s="220" t="s">
        <v>94</v>
      </c>
      <c r="B57" s="336"/>
      <c r="C57" s="271" t="n">
        <v>2000000</v>
      </c>
      <c r="D57" s="337" t="n">
        <v>1</v>
      </c>
      <c r="E57" s="335" t="n">
        <f aca="false">C57*D57</f>
        <v>2000000</v>
      </c>
      <c r="F57" s="338" t="n">
        <v>2000000</v>
      </c>
      <c r="G57" s="339" t="n">
        <v>1</v>
      </c>
      <c r="H57" s="332" t="n">
        <f aca="false">F57*G57</f>
        <v>2000000</v>
      </c>
    </row>
    <row r="58" customFormat="false" ht="24.75" hidden="false" customHeight="true" outlineLevel="0" collapsed="false">
      <c r="A58" s="130" t="s">
        <v>55</v>
      </c>
      <c r="B58" s="131"/>
      <c r="C58" s="131"/>
      <c r="D58" s="131"/>
      <c r="E58" s="132" t="n">
        <f aca="false">SUM(E50:E57)</f>
        <v>5782400</v>
      </c>
      <c r="F58" s="229" t="n">
        <f aca="false">G58/E58</f>
        <v>0.205079205866076</v>
      </c>
      <c r="G58" s="230" t="n">
        <f aca="false">E58-H58</f>
        <v>1185850</v>
      </c>
      <c r="H58" s="231" t="n">
        <f aca="false">SUM(H50:H57)</f>
        <v>4596550</v>
      </c>
    </row>
    <row r="59" customFormat="false" ht="27" hidden="false" customHeight="true" outlineLevel="0" collapsed="false">
      <c r="A59" s="340" t="s">
        <v>96</v>
      </c>
      <c r="B59" s="341"/>
      <c r="C59" s="342"/>
      <c r="D59" s="343"/>
      <c r="E59" s="344"/>
      <c r="F59" s="237"/>
      <c r="G59" s="238"/>
      <c r="H59" s="239"/>
    </row>
    <row r="60" customFormat="false" ht="26.25" hidden="false" customHeight="true" outlineLevel="0" collapsed="false">
      <c r="A60" s="345" t="s">
        <v>97</v>
      </c>
      <c r="B60" s="346" t="s">
        <v>98</v>
      </c>
      <c r="C60" s="347" t="n">
        <v>1800</v>
      </c>
      <c r="D60" s="348" t="n">
        <f aca="false">8*60*3</f>
        <v>1440</v>
      </c>
      <c r="E60" s="349" t="n">
        <f aca="false">C60*D60</f>
        <v>2592000</v>
      </c>
      <c r="F60" s="350"/>
      <c r="G60" s="351"/>
      <c r="H60" s="352"/>
    </row>
    <row r="61" customFormat="false" ht="21.75" hidden="false" customHeight="true" outlineLevel="0" collapsed="false">
      <c r="A61" s="213" t="s">
        <v>99</v>
      </c>
      <c r="B61" s="324" t="s">
        <v>100</v>
      </c>
      <c r="C61" s="215" t="n">
        <v>2500</v>
      </c>
      <c r="D61" s="216" t="n">
        <f aca="false">10*60</f>
        <v>600</v>
      </c>
      <c r="E61" s="217" t="n">
        <f aca="false">C61*D61</f>
        <v>1500000</v>
      </c>
      <c r="F61" s="353"/>
      <c r="G61" s="354"/>
      <c r="H61" s="355"/>
    </row>
    <row r="62" customFormat="false" ht="27" hidden="false" customHeight="true" outlineLevel="0" collapsed="false">
      <c r="A62" s="213" t="s">
        <v>101</v>
      </c>
      <c r="B62" s="324" t="s">
        <v>102</v>
      </c>
      <c r="C62" s="215" t="n">
        <v>3000</v>
      </c>
      <c r="D62" s="216" t="n">
        <v>5</v>
      </c>
      <c r="E62" s="217" t="n">
        <f aca="false">C62*D62</f>
        <v>15000</v>
      </c>
      <c r="F62" s="353"/>
      <c r="G62" s="354"/>
      <c r="H62" s="355"/>
    </row>
    <row r="63" customFormat="false" ht="39.75" hidden="false" customHeight="true" outlineLevel="0" collapsed="false">
      <c r="A63" s="213" t="s">
        <v>103</v>
      </c>
      <c r="B63" s="324" t="s">
        <v>104</v>
      </c>
      <c r="C63" s="215" t="n">
        <v>8000</v>
      </c>
      <c r="D63" s="216" t="n">
        <v>5</v>
      </c>
      <c r="E63" s="217" t="n">
        <f aca="false">C63*D63</f>
        <v>40000</v>
      </c>
      <c r="F63" s="353"/>
      <c r="G63" s="354"/>
      <c r="H63" s="355"/>
    </row>
    <row r="64" customFormat="false" ht="24.75" hidden="false" customHeight="true" outlineLevel="0" collapsed="false">
      <c r="A64" s="213" t="s">
        <v>105</v>
      </c>
      <c r="B64" s="356" t="s">
        <v>106</v>
      </c>
      <c r="C64" s="215" t="n">
        <v>35000</v>
      </c>
      <c r="D64" s="216" t="n">
        <v>10</v>
      </c>
      <c r="E64" s="217" t="n">
        <f aca="false">C64*D64</f>
        <v>350000</v>
      </c>
      <c r="F64" s="353"/>
      <c r="G64" s="354"/>
      <c r="H64" s="355"/>
    </row>
    <row r="65" customFormat="false" ht="23.25" hidden="false" customHeight="true" outlineLevel="0" collapsed="false">
      <c r="A65" s="213" t="s">
        <v>107</v>
      </c>
      <c r="B65" s="324" t="s">
        <v>108</v>
      </c>
      <c r="C65" s="215" t="n">
        <v>3000</v>
      </c>
      <c r="D65" s="216" t="n">
        <v>120</v>
      </c>
      <c r="E65" s="217" t="n">
        <f aca="false">C65*D65</f>
        <v>360000</v>
      </c>
      <c r="F65" s="353"/>
      <c r="G65" s="354"/>
      <c r="H65" s="355"/>
    </row>
    <row r="66" customFormat="false" ht="36" hidden="false" customHeight="false" outlineLevel="0" collapsed="false">
      <c r="A66" s="213" t="s">
        <v>109</v>
      </c>
      <c r="B66" s="324" t="s">
        <v>110</v>
      </c>
      <c r="C66" s="215" t="n">
        <v>50000</v>
      </c>
      <c r="D66" s="216" t="n">
        <v>0</v>
      </c>
      <c r="E66" s="217" t="n">
        <v>0</v>
      </c>
      <c r="F66" s="353"/>
      <c r="G66" s="357"/>
      <c r="H66" s="355"/>
    </row>
    <row r="67" customFormat="false" ht="21" hidden="false" customHeight="true" outlineLevel="0" collapsed="false">
      <c r="A67" s="213" t="s">
        <v>111</v>
      </c>
      <c r="B67" s="324" t="s">
        <v>175</v>
      </c>
      <c r="C67" s="215" t="n">
        <v>5000</v>
      </c>
      <c r="D67" s="216" t="n">
        <v>6</v>
      </c>
      <c r="E67" s="217" t="n">
        <f aca="false">C67*D67</f>
        <v>30000</v>
      </c>
      <c r="F67" s="353"/>
      <c r="G67" s="357"/>
      <c r="H67" s="355"/>
    </row>
    <row r="68" customFormat="false" ht="24" hidden="false" customHeight="true" outlineLevel="0" collapsed="false">
      <c r="A68" s="213" t="s">
        <v>113</v>
      </c>
      <c r="B68" s="324" t="s">
        <v>114</v>
      </c>
      <c r="C68" s="215" t="n">
        <v>10000</v>
      </c>
      <c r="D68" s="216" t="n">
        <v>5</v>
      </c>
      <c r="E68" s="217" t="n">
        <f aca="false">C68*D68</f>
        <v>50000</v>
      </c>
      <c r="F68" s="353"/>
      <c r="G68" s="357"/>
      <c r="H68" s="355"/>
    </row>
    <row r="69" customFormat="false" ht="40.5" hidden="false" customHeight="true" outlineLevel="0" collapsed="false">
      <c r="A69" s="358" t="s">
        <v>115</v>
      </c>
      <c r="B69" s="359" t="s">
        <v>116</v>
      </c>
      <c r="C69" s="360" t="n">
        <v>60</v>
      </c>
      <c r="D69" s="361" t="n">
        <v>4000</v>
      </c>
      <c r="E69" s="362" t="n">
        <f aca="false">C69*D69</f>
        <v>240000</v>
      </c>
      <c r="F69" s="363"/>
      <c r="G69" s="364"/>
      <c r="H69" s="365"/>
    </row>
    <row r="70" customFormat="false" ht="22.5" hidden="false" customHeight="true" outlineLevel="0" collapsed="false">
      <c r="A70" s="130" t="s">
        <v>55</v>
      </c>
      <c r="B70" s="131"/>
      <c r="C70" s="131"/>
      <c r="D70" s="131"/>
      <c r="E70" s="165" t="n">
        <f aca="false">SUM(E60:E69)</f>
        <v>5177000</v>
      </c>
      <c r="F70" s="229" t="n">
        <f aca="false">G70/E70</f>
        <v>0.0957890670272358</v>
      </c>
      <c r="G70" s="230" t="n">
        <f aca="false">E70-H70</f>
        <v>495900</v>
      </c>
      <c r="H70" s="231" t="n">
        <f aca="false">SUM(Sampling_markoló!H23:H34)</f>
        <v>4681100</v>
      </c>
    </row>
    <row r="71" customFormat="false" ht="24" hidden="false" customHeight="true" outlineLevel="0" collapsed="false">
      <c r="A71" s="257" t="s">
        <v>117</v>
      </c>
      <c r="B71" s="258"/>
      <c r="C71" s="259"/>
      <c r="D71" s="260"/>
      <c r="E71" s="261"/>
      <c r="F71" s="366"/>
      <c r="G71" s="366"/>
      <c r="H71" s="366"/>
    </row>
    <row r="72" customFormat="false" ht="23.25" hidden="false" customHeight="true" outlineLevel="0" collapsed="false">
      <c r="A72" s="213" t="s">
        <v>118</v>
      </c>
      <c r="B72" s="333" t="s">
        <v>119</v>
      </c>
      <c r="C72" s="215" t="n">
        <v>150000</v>
      </c>
      <c r="D72" s="216" t="n">
        <v>1</v>
      </c>
      <c r="E72" s="249" t="n">
        <f aca="false">C72*D72</f>
        <v>150000</v>
      </c>
      <c r="F72" s="325" t="n">
        <v>100000</v>
      </c>
      <c r="G72" s="326" t="n">
        <f aca="false">D72</f>
        <v>1</v>
      </c>
      <c r="H72" s="327" t="n">
        <f aca="false">F72*G72</f>
        <v>100000</v>
      </c>
    </row>
    <row r="73" customFormat="false" ht="38.25" hidden="false" customHeight="true" outlineLevel="0" collapsed="false">
      <c r="A73" s="213" t="s">
        <v>120</v>
      </c>
      <c r="B73" s="367" t="s">
        <v>176</v>
      </c>
      <c r="C73" s="215" t="n">
        <v>6400000</v>
      </c>
      <c r="D73" s="216" t="n">
        <v>1</v>
      </c>
      <c r="E73" s="249" t="n">
        <f aca="false">C73*D73</f>
        <v>6400000</v>
      </c>
      <c r="F73" s="330" t="n">
        <v>4500000</v>
      </c>
      <c r="G73" s="331" t="n">
        <v>1</v>
      </c>
      <c r="H73" s="368" t="n">
        <f aca="false">F73*G73</f>
        <v>4500000</v>
      </c>
      <c r="J73" s="266" t="n">
        <v>1200000</v>
      </c>
      <c r="L73" s="0" t="s">
        <v>177</v>
      </c>
    </row>
    <row r="74" customFormat="false" ht="24" hidden="false" customHeight="true" outlineLevel="0" collapsed="false">
      <c r="A74" s="213" t="s">
        <v>126</v>
      </c>
      <c r="B74" s="324" t="s">
        <v>127</v>
      </c>
      <c r="C74" s="215" t="n">
        <v>400000</v>
      </c>
      <c r="D74" s="216" t="n">
        <v>1</v>
      </c>
      <c r="E74" s="249" t="n">
        <f aca="false">C74*D74</f>
        <v>400000</v>
      </c>
      <c r="F74" s="330" t="n">
        <v>300000</v>
      </c>
      <c r="G74" s="331" t="n">
        <f aca="false">D74</f>
        <v>1</v>
      </c>
      <c r="H74" s="332" t="n">
        <v>300000</v>
      </c>
      <c r="J74" s="266" t="n">
        <v>450000</v>
      </c>
    </row>
    <row r="75" customFormat="false" ht="21.75" hidden="false" customHeight="true" outlineLevel="0" collapsed="false">
      <c r="A75" s="213" t="s">
        <v>178</v>
      </c>
      <c r="B75" s="369" t="s">
        <v>179</v>
      </c>
      <c r="C75" s="215" t="n">
        <v>3000000</v>
      </c>
      <c r="D75" s="216" t="n">
        <v>1</v>
      </c>
      <c r="E75" s="217" t="n">
        <f aca="false">C75*D75</f>
        <v>3000000</v>
      </c>
      <c r="F75" s="116" t="n">
        <v>3000000</v>
      </c>
      <c r="G75" s="331" t="n">
        <f aca="false">D75</f>
        <v>1</v>
      </c>
      <c r="H75" s="118" t="n">
        <f aca="false">F75*G75</f>
        <v>3000000</v>
      </c>
      <c r="J75" s="266" t="n">
        <v>850000</v>
      </c>
    </row>
    <row r="76" customFormat="false" ht="27.75" hidden="false" customHeight="true" outlineLevel="0" collapsed="false">
      <c r="A76" s="213" t="s">
        <v>180</v>
      </c>
      <c r="B76" s="324" t="s">
        <v>181</v>
      </c>
      <c r="C76" s="215" t="n">
        <v>750000</v>
      </c>
      <c r="D76" s="216" t="n">
        <v>1</v>
      </c>
      <c r="E76" s="217" t="n">
        <f aca="false">C76*D76</f>
        <v>750000</v>
      </c>
      <c r="F76" s="116" t="n">
        <v>500000</v>
      </c>
      <c r="G76" s="331" t="n">
        <f aca="false">D76</f>
        <v>1</v>
      </c>
      <c r="H76" s="118" t="n">
        <f aca="false">F76*G76</f>
        <v>500000</v>
      </c>
      <c r="J76" s="266" t="n">
        <f aca="false">SUM(J73:J75)</f>
        <v>2500000</v>
      </c>
      <c r="K76" s="0" t="s">
        <v>182</v>
      </c>
    </row>
    <row r="77" customFormat="false" ht="27.75" hidden="false" customHeight="true" outlineLevel="0" collapsed="false">
      <c r="A77" s="308" t="s">
        <v>183</v>
      </c>
      <c r="B77" s="370"/>
      <c r="C77" s="310" t="n">
        <v>450000</v>
      </c>
      <c r="D77" s="311" t="n">
        <v>1</v>
      </c>
      <c r="E77" s="312" t="n">
        <f aca="false">C77*D77</f>
        <v>450000</v>
      </c>
      <c r="F77" s="179" t="n">
        <v>300000</v>
      </c>
      <c r="G77" s="371" t="n">
        <f aca="false">D77</f>
        <v>1</v>
      </c>
      <c r="H77" s="181" t="n">
        <f aca="false">F77*G77</f>
        <v>300000</v>
      </c>
      <c r="J77" s="266"/>
    </row>
    <row r="78" customFormat="false" ht="18.75" hidden="false" customHeight="false" outlineLevel="0" collapsed="false">
      <c r="A78" s="130" t="s">
        <v>55</v>
      </c>
      <c r="B78" s="131"/>
      <c r="C78" s="277"/>
      <c r="D78" s="277"/>
      <c r="E78" s="165" t="n">
        <f aca="false">SUM(E72:E77)</f>
        <v>11150000</v>
      </c>
      <c r="F78" s="229" t="n">
        <f aca="false">G78/E78</f>
        <v>0.219730941704036</v>
      </c>
      <c r="G78" s="230" t="n">
        <f aca="false">E78-H78</f>
        <v>2450000</v>
      </c>
      <c r="H78" s="231" t="n">
        <f aca="false">SUM(H72:H77)</f>
        <v>8700000</v>
      </c>
      <c r="J78" s="266" t="n">
        <v>1400000</v>
      </c>
      <c r="K78" s="0" t="s">
        <v>184</v>
      </c>
      <c r="L78" s="0" t="s">
        <v>185</v>
      </c>
    </row>
    <row r="79" customFormat="false" ht="24.75" hidden="false" customHeight="true" outlineLevel="0" collapsed="false">
      <c r="A79" s="122" t="s">
        <v>53</v>
      </c>
      <c r="B79" s="372" t="s">
        <v>128</v>
      </c>
      <c r="C79" s="360" t="n">
        <v>15000</v>
      </c>
      <c r="D79" s="125" t="n">
        <v>180</v>
      </c>
      <c r="E79" s="269" t="n">
        <f aca="false">C79*D79+100000</f>
        <v>2800000</v>
      </c>
      <c r="F79" s="141" t="n">
        <v>9000</v>
      </c>
      <c r="G79" s="142" t="n">
        <f aca="false">D79</f>
        <v>180</v>
      </c>
      <c r="H79" s="143" t="n">
        <f aca="false">F79*G79</f>
        <v>1620000</v>
      </c>
      <c r="I79" s="0" t="n">
        <v>31</v>
      </c>
    </row>
    <row r="80" customFormat="false" ht="29.25" hidden="false" customHeight="true" outlineLevel="0" collapsed="false">
      <c r="A80" s="122" t="s">
        <v>129</v>
      </c>
      <c r="B80" s="372" t="s">
        <v>130</v>
      </c>
      <c r="C80" s="360" t="n">
        <v>700</v>
      </c>
      <c r="D80" s="125" t="n">
        <v>5</v>
      </c>
      <c r="E80" s="273" t="n">
        <f aca="false">C80*D80</f>
        <v>3500</v>
      </c>
      <c r="F80" s="179" t="n">
        <v>600</v>
      </c>
      <c r="G80" s="180" t="n">
        <f aca="false">D80</f>
        <v>5</v>
      </c>
      <c r="H80" s="181" t="n">
        <f aca="false">F80*G80</f>
        <v>3000</v>
      </c>
    </row>
    <row r="81" customFormat="false" ht="24.75" hidden="false" customHeight="true" outlineLevel="0" collapsed="false">
      <c r="A81" s="130" t="s">
        <v>55</v>
      </c>
      <c r="B81" s="131"/>
      <c r="C81" s="131"/>
      <c r="D81" s="131"/>
      <c r="E81" s="165" t="n">
        <f aca="false">SUM(E79:E80)</f>
        <v>2803500</v>
      </c>
      <c r="F81" s="229" t="n">
        <f aca="false">G81/E81</f>
        <v>0.421080791867309</v>
      </c>
      <c r="G81" s="230" t="n">
        <f aca="false">E81-H81</f>
        <v>1180500</v>
      </c>
      <c r="H81" s="231" t="n">
        <f aca="false">SUM(H79:H80)</f>
        <v>1623000</v>
      </c>
    </row>
    <row r="82" customFormat="false" ht="24.75" hidden="false" customHeight="true" outlineLevel="0" collapsed="false">
      <c r="A82" s="274" t="s">
        <v>131</v>
      </c>
      <c r="B82" s="275"/>
      <c r="C82" s="276"/>
      <c r="D82" s="277"/>
      <c r="E82" s="132" t="n">
        <f aca="false">SUM(E22,E26,E29,E33,E37,E47,E58,E70,E78,E81)</f>
        <v>31983900</v>
      </c>
      <c r="F82" s="184" t="n">
        <f aca="false">G82/E82</f>
        <v>0.242285962624946</v>
      </c>
      <c r="G82" s="167" t="n">
        <f aca="false">E82-H82</f>
        <v>7749250</v>
      </c>
      <c r="H82" s="168" t="n">
        <f aca="false">SUM(H22,H26,H29,H33,H37,H47,H58,H70,H78,H81)</f>
        <v>24234650</v>
      </c>
      <c r="I82" s="0" t="s">
        <v>132</v>
      </c>
    </row>
    <row r="83" customFormat="false" ht="18.75" hidden="false" customHeight="false" outlineLevel="0" collapsed="false">
      <c r="A83" s="278"/>
      <c r="B83" s="278"/>
      <c r="C83" s="278"/>
      <c r="D83" s="278"/>
      <c r="E83" s="278"/>
      <c r="F83" s="279" t="n">
        <f aca="false">G83/E82</f>
        <v>0.323076610419617</v>
      </c>
      <c r="G83" s="280" t="n">
        <f aca="false">E82-H83</f>
        <v>10333250</v>
      </c>
      <c r="H83" s="281" t="n">
        <f aca="false">SUM(H15:H19,H26,H29,H33,H37,H40,H42,H58,H70,H78,H80)</f>
        <v>21650650</v>
      </c>
      <c r="I83" s="0" t="s">
        <v>133</v>
      </c>
    </row>
    <row r="84" customFormat="false" ht="15" hidden="false" customHeight="false" outlineLevel="0" collapsed="false">
      <c r="A84" s="282" t="s">
        <v>134</v>
      </c>
      <c r="B84" s="282"/>
      <c r="C84" s="282"/>
      <c r="D84" s="282"/>
      <c r="E84" s="282"/>
    </row>
    <row r="85" customFormat="false" ht="15.75" hidden="false" customHeight="true" outlineLevel="0" collapsed="false">
      <c r="A85" s="283" t="s">
        <v>135</v>
      </c>
      <c r="B85" s="283"/>
      <c r="C85" s="283"/>
      <c r="D85" s="283"/>
      <c r="E85" s="283"/>
      <c r="H85" s="284"/>
    </row>
    <row r="86" customFormat="false" ht="15" hidden="false" customHeight="false" outlineLevel="0" collapsed="false">
      <c r="A86" s="285"/>
      <c r="B86" s="285"/>
      <c r="C86" s="285"/>
      <c r="D86" s="285"/>
      <c r="E86" s="285"/>
      <c r="H86" s="284"/>
    </row>
    <row r="87" customFormat="false" ht="15" hidden="false" customHeight="false" outlineLevel="0" collapsed="false">
      <c r="A87" s="286" t="s">
        <v>136</v>
      </c>
      <c r="B87" s="286"/>
      <c r="C87" s="286"/>
      <c r="D87" s="286"/>
      <c r="E87" s="286"/>
      <c r="G87" s="0" t="s">
        <v>137</v>
      </c>
      <c r="H87" s="284" t="n">
        <f aca="false">H82</f>
        <v>24234650</v>
      </c>
    </row>
    <row r="88" customFormat="false" ht="15.75" hidden="false" customHeight="false" outlineLevel="0" collapsed="false">
      <c r="A88" s="287" t="s">
        <v>138</v>
      </c>
      <c r="B88" s="287"/>
      <c r="C88" s="287"/>
      <c r="D88" s="287"/>
      <c r="E88" s="287"/>
      <c r="G88" s="0" t="s">
        <v>139</v>
      </c>
      <c r="H88" s="284" t="n">
        <f aca="false">E82*0.03</f>
        <v>959517</v>
      </c>
    </row>
    <row r="89" customFormat="false" ht="15.75" hidden="false" customHeight="false" outlineLevel="0" collapsed="false">
      <c r="A89" s="288" t="s">
        <v>140</v>
      </c>
      <c r="B89" s="288"/>
      <c r="C89" s="288"/>
      <c r="D89" s="288"/>
      <c r="E89" s="288"/>
      <c r="G89" s="0" t="s">
        <v>141</v>
      </c>
      <c r="H89" s="284" t="n">
        <f aca="false">E82-H87-H88</f>
        <v>6789733</v>
      </c>
    </row>
    <row r="90" customFormat="false" ht="15.75" hidden="false" customHeight="false" outlineLevel="0" collapsed="false">
      <c r="A90" s="288" t="s">
        <v>142</v>
      </c>
      <c r="B90" s="288"/>
      <c r="C90" s="288"/>
      <c r="D90" s="288"/>
      <c r="E90" s="288"/>
      <c r="G90" s="0" t="s">
        <v>143</v>
      </c>
      <c r="H90" s="284" t="n">
        <f aca="false">G83*0.01</f>
        <v>103332.5</v>
      </c>
    </row>
    <row r="91" customFormat="false" ht="15.75" hidden="false" customHeight="false" outlineLevel="0" collapsed="false">
      <c r="A91" s="288"/>
      <c r="B91" s="288"/>
      <c r="C91" s="288"/>
      <c r="D91" s="288"/>
      <c r="E91" s="288"/>
    </row>
    <row r="92" customFormat="false" ht="15.75" hidden="false" customHeight="false" outlineLevel="0" collapsed="false">
      <c r="A92" s="288" t="s">
        <v>144</v>
      </c>
      <c r="B92" s="288"/>
      <c r="C92" s="288"/>
      <c r="D92" s="288"/>
      <c r="E92" s="288"/>
    </row>
    <row r="93" customFormat="false" ht="15.75" hidden="false" customHeight="true" outlineLevel="0" collapsed="false">
      <c r="A93" s="289" t="s">
        <v>145</v>
      </c>
      <c r="B93" s="289"/>
      <c r="C93" s="289"/>
      <c r="D93" s="289"/>
      <c r="E93" s="289"/>
    </row>
    <row r="94" customFormat="false" ht="15.75" hidden="false" customHeight="false" outlineLevel="0" collapsed="false">
      <c r="A94" s="288" t="s">
        <v>146</v>
      </c>
      <c r="B94" s="288"/>
      <c r="C94" s="288"/>
      <c r="D94" s="288"/>
      <c r="E94" s="288"/>
    </row>
    <row r="95" customFormat="false" ht="15.75" hidden="false" customHeight="false" outlineLevel="0" collapsed="false">
      <c r="A95" s="287" t="s">
        <v>147</v>
      </c>
      <c r="B95" s="287"/>
      <c r="C95" s="287"/>
      <c r="D95" s="287"/>
      <c r="E95" s="287"/>
    </row>
    <row r="96" customFormat="false" ht="15.75" hidden="false" customHeight="false" outlineLevel="0" collapsed="false">
      <c r="A96" s="287" t="s">
        <v>148</v>
      </c>
      <c r="B96" s="287"/>
      <c r="C96" s="287"/>
      <c r="D96" s="287"/>
      <c r="E96" s="287"/>
    </row>
    <row r="97" customFormat="false" ht="15.75" hidden="false" customHeight="false" outlineLevel="0" collapsed="false">
      <c r="A97" s="290"/>
      <c r="B97" s="291"/>
      <c r="C97" s="292"/>
      <c r="D97" s="293"/>
      <c r="E97" s="294"/>
    </row>
    <row r="98" customFormat="false" ht="15" hidden="false" customHeight="false" outlineLevel="0" collapsed="false">
      <c r="A98" s="295" t="s">
        <v>149</v>
      </c>
      <c r="B98" s="295"/>
      <c r="C98" s="295"/>
      <c r="D98" s="295"/>
      <c r="E98" s="295"/>
    </row>
    <row r="99" customFormat="false" ht="15" hidden="false" customHeight="false" outlineLevel="0" collapsed="false">
      <c r="A99" s="295" t="s">
        <v>150</v>
      </c>
      <c r="B99" s="295"/>
      <c r="C99" s="295"/>
      <c r="D99" s="295"/>
      <c r="E99" s="295"/>
    </row>
    <row r="100" customFormat="false" ht="15" hidden="false" customHeight="false" outlineLevel="0" collapsed="false">
      <c r="A100" s="295" t="s">
        <v>151</v>
      </c>
      <c r="B100" s="295"/>
      <c r="C100" s="295"/>
      <c r="D100" s="295"/>
      <c r="E100" s="295"/>
    </row>
    <row r="101" customFormat="false" ht="16.5" hidden="false" customHeight="false" outlineLevel="0" collapsed="false">
      <c r="A101" s="296"/>
      <c r="B101" s="297"/>
      <c r="C101" s="298"/>
      <c r="D101" s="297"/>
      <c r="E101" s="299"/>
    </row>
    <row r="102" customFormat="false" ht="18" hidden="false" customHeight="false" outlineLevel="0" collapsed="false">
      <c r="A102" s="300"/>
      <c r="B102" s="300"/>
      <c r="C102" s="300"/>
      <c r="D102" s="300"/>
      <c r="E102" s="300"/>
    </row>
    <row r="103" customFormat="false" ht="18" hidden="false" customHeight="false" outlineLevel="0" collapsed="false">
      <c r="A103" s="73"/>
      <c r="B103" s="73"/>
      <c r="C103" s="74"/>
      <c r="D103" s="75"/>
      <c r="E103" s="301"/>
    </row>
    <row r="104" customFormat="false" ht="18" hidden="false" customHeight="false" outlineLevel="0" collapsed="false">
      <c r="A104" s="302"/>
      <c r="B104" s="302"/>
      <c r="C104" s="303"/>
      <c r="D104" s="304"/>
      <c r="E104" s="305"/>
    </row>
  </sheetData>
  <mergeCells count="31">
    <mergeCell ref="A13:E13"/>
    <mergeCell ref="F13:H14"/>
    <mergeCell ref="A14:E14"/>
    <mergeCell ref="A23:E23"/>
    <mergeCell ref="F23:H23"/>
    <mergeCell ref="F27:H27"/>
    <mergeCell ref="A31:E31"/>
    <mergeCell ref="A35:E35"/>
    <mergeCell ref="F35:H35"/>
    <mergeCell ref="A39:E39"/>
    <mergeCell ref="F48:H49"/>
    <mergeCell ref="A49:E49"/>
    <mergeCell ref="F71:H71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8:E98"/>
    <mergeCell ref="A99:E99"/>
    <mergeCell ref="A100:E100"/>
    <mergeCell ref="A102:E10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70"/>
  <sheetViews>
    <sheetView showFormulas="false" showGridLines="true" showRowColHeaders="true" showZeros="true" rightToLeft="false" tabSelected="false" showOutlineSymbols="true" defaultGridColor="true" view="normal" topLeftCell="A19" colorId="64" zoomScale="65" zoomScaleNormal="65" zoomScalePageLayoutView="100" workbookViewId="0">
      <selection pane="topLeft" activeCell="A36" activeCellId="0" sqref="A36"/>
    </sheetView>
  </sheetViews>
  <sheetFormatPr defaultColWidth="9.15625" defaultRowHeight="15.75" zeroHeight="false" outlineLevelRow="0" outlineLevelCol="0"/>
  <cols>
    <col collapsed="false" customWidth="true" hidden="false" outlineLevel="0" max="1" min="1" style="373" width="46.42"/>
    <col collapsed="false" customWidth="true" hidden="false" outlineLevel="0" max="2" min="2" style="373" width="106.14"/>
    <col collapsed="false" customWidth="true" hidden="false" outlineLevel="0" max="3" min="3" style="373" width="16.71"/>
    <col collapsed="false" customWidth="true" hidden="false" outlineLevel="0" max="4" min="4" style="373" width="19"/>
    <col collapsed="false" customWidth="true" hidden="false" outlineLevel="0" max="5" min="5" style="373" width="19.57"/>
    <col collapsed="false" customWidth="true" hidden="false" outlineLevel="0" max="6" min="6" style="373" width="19"/>
    <col collapsed="false" customWidth="true" hidden="false" outlineLevel="0" max="7" min="7" style="373" width="21.29"/>
    <col collapsed="false" customWidth="true" hidden="false" outlineLevel="0" max="8" min="8" style="373" width="19.57"/>
    <col collapsed="false" customWidth="false" hidden="false" outlineLevel="0" max="1024" min="9" style="373" width="9.14"/>
  </cols>
  <sheetData>
    <row r="1" customFormat="false" ht="18" hidden="false" customHeight="false" outlineLevel="0" collapsed="false">
      <c r="A1" s="374"/>
      <c r="B1" s="375"/>
      <c r="C1" s="376"/>
      <c r="D1" s="377"/>
      <c r="E1" s="378"/>
      <c r="F1" s="379"/>
      <c r="G1" s="379"/>
    </row>
    <row r="2" customFormat="false" ht="18" hidden="false" customHeight="false" outlineLevel="0" collapsed="false">
      <c r="A2" s="380"/>
      <c r="B2" s="381"/>
      <c r="C2" s="382"/>
      <c r="D2" s="383"/>
      <c r="E2" s="384"/>
      <c r="F2" s="379"/>
      <c r="G2" s="379"/>
    </row>
    <row r="3" customFormat="false" ht="18" hidden="false" customHeight="false" outlineLevel="0" collapsed="false">
      <c r="A3" s="380"/>
      <c r="B3" s="381"/>
      <c r="C3" s="382"/>
      <c r="D3" s="383"/>
      <c r="E3" s="384"/>
      <c r="F3" s="379"/>
      <c r="G3" s="379"/>
    </row>
    <row r="4" customFormat="false" ht="18" hidden="false" customHeight="false" outlineLevel="0" collapsed="false">
      <c r="A4" s="380"/>
      <c r="B4" s="381"/>
      <c r="C4" s="382"/>
      <c r="D4" s="385"/>
      <c r="E4" s="384"/>
      <c r="F4" s="379"/>
      <c r="G4" s="379"/>
    </row>
    <row r="5" customFormat="false" ht="18" hidden="false" customHeight="false" outlineLevel="0" collapsed="false">
      <c r="A5" s="380"/>
      <c r="B5" s="381"/>
      <c r="C5" s="382"/>
      <c r="D5" s="383"/>
      <c r="E5" s="384"/>
      <c r="F5" s="379"/>
      <c r="G5" s="379"/>
    </row>
    <row r="6" customFormat="false" ht="18" hidden="false" customHeight="false" outlineLevel="0" collapsed="false">
      <c r="A6" s="380"/>
      <c r="B6" s="386" t="s">
        <v>33</v>
      </c>
      <c r="C6" s="382"/>
      <c r="D6" s="383"/>
      <c r="E6" s="384"/>
      <c r="F6" s="379"/>
      <c r="G6" s="379"/>
    </row>
    <row r="7" customFormat="false" ht="18" hidden="false" customHeight="false" outlineLevel="0" collapsed="false">
      <c r="A7" s="79" t="s">
        <v>186</v>
      </c>
      <c r="B7" s="80"/>
      <c r="C7" s="81"/>
      <c r="D7" s="383"/>
      <c r="E7" s="384"/>
      <c r="F7" s="379"/>
      <c r="G7" s="379"/>
    </row>
    <row r="8" customFormat="false" ht="18" hidden="false" customHeight="false" outlineLevel="0" collapsed="false">
      <c r="A8" s="79" t="s">
        <v>35</v>
      </c>
      <c r="B8" s="387"/>
      <c r="C8" s="388"/>
      <c r="D8" s="383"/>
      <c r="E8" s="389"/>
      <c r="F8" s="379"/>
      <c r="G8" s="379"/>
    </row>
    <row r="9" customFormat="false" ht="18" hidden="false" customHeight="false" outlineLevel="0" collapsed="false">
      <c r="A9" s="79" t="s">
        <v>187</v>
      </c>
      <c r="B9" s="387"/>
      <c r="C9" s="388"/>
      <c r="D9" s="383"/>
      <c r="E9" s="389"/>
      <c r="F9" s="379"/>
      <c r="G9" s="379"/>
    </row>
    <row r="10" customFormat="false" ht="18" hidden="false" customHeight="false" outlineLevel="0" collapsed="false">
      <c r="A10" s="79" t="s">
        <v>37</v>
      </c>
      <c r="B10" s="387"/>
      <c r="C10" s="388"/>
      <c r="D10" s="383"/>
      <c r="E10" s="389"/>
      <c r="F10" s="379"/>
      <c r="G10" s="379"/>
    </row>
    <row r="11" customFormat="false" ht="18.75" hidden="false" customHeight="false" outlineLevel="0" collapsed="false">
      <c r="A11" s="85"/>
      <c r="B11" s="390"/>
      <c r="C11" s="391"/>
      <c r="D11" s="392"/>
      <c r="E11" s="393"/>
      <c r="F11" s="379"/>
      <c r="G11" s="379"/>
    </row>
    <row r="12" s="399" customFormat="true" ht="36.75" hidden="false" customHeight="false" outlineLevel="0" collapsed="false">
      <c r="A12" s="394" t="s">
        <v>38</v>
      </c>
      <c r="B12" s="395" t="s">
        <v>39</v>
      </c>
      <c r="C12" s="276" t="s">
        <v>40</v>
      </c>
      <c r="D12" s="277" t="s">
        <v>41</v>
      </c>
      <c r="E12" s="165" t="s">
        <v>42</v>
      </c>
      <c r="F12" s="396" t="s">
        <v>43</v>
      </c>
      <c r="G12" s="397" t="s">
        <v>12</v>
      </c>
      <c r="H12" s="398" t="s">
        <v>13</v>
      </c>
    </row>
    <row r="13" customFormat="false" ht="18.75" hidden="false" customHeight="true" outlineLevel="0" collapsed="false">
      <c r="A13" s="400" t="s">
        <v>79</v>
      </c>
      <c r="B13" s="400"/>
      <c r="C13" s="400"/>
      <c r="D13" s="400"/>
      <c r="E13" s="400"/>
      <c r="F13" s="401"/>
      <c r="G13" s="402"/>
      <c r="H13" s="403"/>
    </row>
    <row r="14" customFormat="false" ht="18" hidden="false" customHeight="false" outlineLevel="0" collapsed="false">
      <c r="A14" s="206" t="s">
        <v>80</v>
      </c>
      <c r="B14" s="214" t="s">
        <v>81</v>
      </c>
      <c r="C14" s="208" t="n">
        <v>1500000</v>
      </c>
      <c r="D14" s="209" t="n">
        <v>1</v>
      </c>
      <c r="E14" s="212" t="n">
        <f aca="false">C14*D14</f>
        <v>1500000</v>
      </c>
      <c r="F14" s="404" t="n">
        <v>1000000</v>
      </c>
      <c r="G14" s="405" t="n">
        <v>1</v>
      </c>
      <c r="H14" s="404" t="n">
        <f aca="false">F14*G14</f>
        <v>1000000</v>
      </c>
    </row>
    <row r="15" customFormat="false" ht="18" hidden="false" customHeight="false" outlineLevel="0" collapsed="false">
      <c r="A15" s="206" t="s">
        <v>82</v>
      </c>
      <c r="B15" s="207" t="s">
        <v>154</v>
      </c>
      <c r="C15" s="208" t="n">
        <v>1500000</v>
      </c>
      <c r="D15" s="209" t="n">
        <v>1</v>
      </c>
      <c r="E15" s="210" t="n">
        <f aca="false">C15*D15</f>
        <v>1500000</v>
      </c>
      <c r="F15" s="404" t="n">
        <v>1000000</v>
      </c>
      <c r="G15" s="405" t="n">
        <v>1</v>
      </c>
      <c r="H15" s="404" t="n">
        <f aca="false">F15*G15</f>
        <v>1000000</v>
      </c>
    </row>
    <row r="16" customFormat="false" ht="18" hidden="false" customHeight="false" outlineLevel="0" collapsed="false">
      <c r="A16" s="206" t="s">
        <v>84</v>
      </c>
      <c r="B16" s="211" t="s">
        <v>85</v>
      </c>
      <c r="C16" s="208" t="n">
        <v>15000</v>
      </c>
      <c r="D16" s="209" t="n">
        <v>3</v>
      </c>
      <c r="E16" s="212" t="n">
        <f aca="false">C16*D16</f>
        <v>45000</v>
      </c>
      <c r="F16" s="404" t="n">
        <v>10000</v>
      </c>
      <c r="G16" s="405" t="n">
        <v>3</v>
      </c>
      <c r="H16" s="404" t="n">
        <f aca="false">F16*G16</f>
        <v>30000</v>
      </c>
    </row>
    <row r="17" customFormat="false" ht="18" hidden="false" customHeight="false" outlineLevel="0" collapsed="false">
      <c r="A17" s="206" t="s">
        <v>86</v>
      </c>
      <c r="B17" s="211" t="s">
        <v>87</v>
      </c>
      <c r="C17" s="208" t="n">
        <v>350</v>
      </c>
      <c r="D17" s="209" t="n">
        <f aca="false">60*10</f>
        <v>600</v>
      </c>
      <c r="E17" s="212" t="n">
        <f aca="false">C17*D17</f>
        <v>210000</v>
      </c>
      <c r="F17" s="404" t="n">
        <v>250</v>
      </c>
      <c r="G17" s="405" t="n">
        <v>120</v>
      </c>
      <c r="H17" s="404" t="n">
        <f aca="false">F17*G17</f>
        <v>30000</v>
      </c>
    </row>
    <row r="18" customFormat="false" ht="18" hidden="false" customHeight="false" outlineLevel="0" collapsed="false">
      <c r="A18" s="213" t="s">
        <v>88</v>
      </c>
      <c r="B18" s="214" t="s">
        <v>89</v>
      </c>
      <c r="C18" s="215" t="n">
        <v>9</v>
      </c>
      <c r="D18" s="216" t="n">
        <f aca="false">D17</f>
        <v>600</v>
      </c>
      <c r="E18" s="217" t="n">
        <f aca="false">C18*D18</f>
        <v>5400</v>
      </c>
      <c r="F18" s="406" t="n">
        <v>8.5</v>
      </c>
      <c r="G18" s="405" t="n">
        <v>300</v>
      </c>
      <c r="H18" s="404" t="n">
        <f aca="false">F18*G18</f>
        <v>2550</v>
      </c>
    </row>
    <row r="19" customFormat="false" ht="18" hidden="false" customHeight="false" outlineLevel="0" collapsed="false">
      <c r="A19" s="213" t="s">
        <v>90</v>
      </c>
      <c r="B19" s="214" t="s">
        <v>91</v>
      </c>
      <c r="C19" s="215" t="n">
        <v>9000</v>
      </c>
      <c r="D19" s="216" t="n">
        <v>2</v>
      </c>
      <c r="E19" s="217" t="n">
        <f aca="false">C19*D19</f>
        <v>18000</v>
      </c>
      <c r="F19" s="404" t="n">
        <v>7000</v>
      </c>
      <c r="G19" s="405" t="n">
        <v>2</v>
      </c>
      <c r="H19" s="404" t="n">
        <f aca="false">F19*G19</f>
        <v>14000</v>
      </c>
    </row>
    <row r="20" customFormat="false" ht="18" hidden="false" customHeight="false" outlineLevel="0" collapsed="false">
      <c r="A20" s="213" t="s">
        <v>92</v>
      </c>
      <c r="B20" s="214" t="s">
        <v>93</v>
      </c>
      <c r="C20" s="208" t="n">
        <v>850</v>
      </c>
      <c r="D20" s="209" t="n">
        <f aca="false">60*4</f>
        <v>240</v>
      </c>
      <c r="E20" s="219" t="n">
        <f aca="false">C20*D20</f>
        <v>204000</v>
      </c>
      <c r="F20" s="406" t="n">
        <v>500</v>
      </c>
      <c r="G20" s="405" t="n">
        <v>240</v>
      </c>
      <c r="H20" s="404" t="n">
        <f aca="false">F20*G20</f>
        <v>120000</v>
      </c>
    </row>
    <row r="21" customFormat="false" ht="18.75" hidden="false" customHeight="false" outlineLevel="0" collapsed="false">
      <c r="A21" s="220" t="s">
        <v>94</v>
      </c>
      <c r="B21" s="221"/>
      <c r="C21" s="222" t="n">
        <v>2000000</v>
      </c>
      <c r="D21" s="223" t="n">
        <v>1</v>
      </c>
      <c r="E21" s="407"/>
      <c r="F21" s="406" t="n">
        <v>2000000</v>
      </c>
      <c r="G21" s="405" t="n">
        <v>1</v>
      </c>
      <c r="H21" s="404"/>
    </row>
    <row r="22" customFormat="false" ht="18.75" hidden="false" customHeight="false" outlineLevel="0" collapsed="false">
      <c r="A22" s="254" t="s">
        <v>55</v>
      </c>
      <c r="B22" s="255"/>
      <c r="C22" s="131"/>
      <c r="D22" s="131"/>
      <c r="E22" s="132" t="n">
        <f aca="false">SUM(E14:E21)</f>
        <v>3482400</v>
      </c>
      <c r="F22" s="404" t="n">
        <v>1000</v>
      </c>
      <c r="G22" s="405"/>
      <c r="H22" s="404" t="n">
        <f aca="false">F22*G22</f>
        <v>0</v>
      </c>
      <c r="I22" s="373" t="s">
        <v>188</v>
      </c>
    </row>
    <row r="23" customFormat="false" ht="18" hidden="false" customHeight="false" outlineLevel="0" collapsed="false">
      <c r="A23" s="408" t="s">
        <v>96</v>
      </c>
      <c r="B23" s="409"/>
      <c r="C23" s="410"/>
      <c r="D23" s="411"/>
      <c r="E23" s="412"/>
      <c r="F23" s="404" t="n">
        <v>230</v>
      </c>
      <c r="G23" s="405" t="n">
        <f aca="false">D24</f>
        <v>1440</v>
      </c>
      <c r="H23" s="404" t="n">
        <f aca="false">F23*G23</f>
        <v>331200</v>
      </c>
      <c r="I23" s="373" t="s">
        <v>189</v>
      </c>
    </row>
    <row r="24" customFormat="false" ht="18" hidden="false" customHeight="false" outlineLevel="0" collapsed="false">
      <c r="A24" s="413" t="s">
        <v>97</v>
      </c>
      <c r="B24" s="414" t="s">
        <v>98</v>
      </c>
      <c r="C24" s="415" t="n">
        <v>1800</v>
      </c>
      <c r="D24" s="416" t="n">
        <f aca="false">8*60*3</f>
        <v>1440</v>
      </c>
      <c r="E24" s="417" t="n">
        <f aca="false">C24*D24</f>
        <v>2592000</v>
      </c>
      <c r="F24" s="404" t="n">
        <v>1500</v>
      </c>
      <c r="G24" s="418" t="n">
        <f aca="false">G23-G25</f>
        <v>1200</v>
      </c>
      <c r="H24" s="404" t="n">
        <f aca="false">F24*G24</f>
        <v>1800000</v>
      </c>
      <c r="I24" s="373" t="s">
        <v>190</v>
      </c>
    </row>
    <row r="25" customFormat="false" ht="18" hidden="false" customHeight="false" outlineLevel="0" collapsed="false">
      <c r="A25" s="206" t="s">
        <v>99</v>
      </c>
      <c r="B25" s="214" t="s">
        <v>100</v>
      </c>
      <c r="C25" s="208" t="n">
        <v>2500</v>
      </c>
      <c r="D25" s="209" t="n">
        <f aca="false">10*60</f>
        <v>600</v>
      </c>
      <c r="E25" s="212" t="n">
        <f aca="false">C25*D25</f>
        <v>1500000</v>
      </c>
      <c r="F25" s="404" t="n">
        <v>1200</v>
      </c>
      <c r="G25" s="418" t="n">
        <f aca="false">5*3*8*2</f>
        <v>240</v>
      </c>
      <c r="H25" s="404" t="n">
        <f aca="false">F25*G25</f>
        <v>288000</v>
      </c>
      <c r="I25" s="373" t="s">
        <v>191</v>
      </c>
    </row>
    <row r="26" customFormat="false" ht="18" hidden="false" customHeight="false" outlineLevel="0" collapsed="false">
      <c r="A26" s="206" t="s">
        <v>101</v>
      </c>
      <c r="B26" s="214" t="s">
        <v>102</v>
      </c>
      <c r="C26" s="208" t="n">
        <v>3000</v>
      </c>
      <c r="D26" s="209" t="n">
        <v>5</v>
      </c>
      <c r="E26" s="212" t="n">
        <f aca="false">C26*D26</f>
        <v>15000</v>
      </c>
      <c r="F26" s="404" t="n">
        <v>1500</v>
      </c>
      <c r="G26" s="418" t="n">
        <v>5</v>
      </c>
      <c r="H26" s="404" t="n">
        <f aca="false">F26*G26</f>
        <v>7500</v>
      </c>
      <c r="I26" s="373" t="s">
        <v>192</v>
      </c>
    </row>
    <row r="27" customFormat="false" ht="18" hidden="false" customHeight="false" outlineLevel="0" collapsed="false">
      <c r="A27" s="206" t="s">
        <v>103</v>
      </c>
      <c r="B27" s="214" t="s">
        <v>104</v>
      </c>
      <c r="C27" s="208" t="n">
        <v>8000</v>
      </c>
      <c r="D27" s="209" t="n">
        <v>5</v>
      </c>
      <c r="E27" s="212" t="n">
        <f aca="false">C27*D27</f>
        <v>40000</v>
      </c>
      <c r="F27" s="404" t="n">
        <v>5000</v>
      </c>
      <c r="G27" s="418" t="n">
        <v>5</v>
      </c>
      <c r="H27" s="404" t="n">
        <f aca="false">F27*G27</f>
        <v>25000</v>
      </c>
      <c r="I27" s="373" t="s">
        <v>193</v>
      </c>
    </row>
    <row r="28" customFormat="false" ht="18" hidden="false" customHeight="false" outlineLevel="0" collapsed="false">
      <c r="A28" s="213" t="s">
        <v>105</v>
      </c>
      <c r="B28" s="419" t="s">
        <v>106</v>
      </c>
      <c r="C28" s="215" t="n">
        <v>35000</v>
      </c>
      <c r="D28" s="216" t="n">
        <v>10</v>
      </c>
      <c r="E28" s="217" t="n">
        <f aca="false">C28*D28</f>
        <v>350000</v>
      </c>
      <c r="F28" s="404" t="n">
        <f aca="false">21500+7000</f>
        <v>28500</v>
      </c>
      <c r="G28" s="418" t="n">
        <v>10</v>
      </c>
      <c r="H28" s="404" t="n">
        <f aca="false">F28*G28</f>
        <v>285000</v>
      </c>
      <c r="I28" s="373" t="s">
        <v>194</v>
      </c>
    </row>
    <row r="29" customFormat="false" ht="17.25" hidden="false" customHeight="true" outlineLevel="0" collapsed="false">
      <c r="A29" s="206" t="s">
        <v>107</v>
      </c>
      <c r="B29" s="214" t="s">
        <v>108</v>
      </c>
      <c r="C29" s="208" t="n">
        <v>3000</v>
      </c>
      <c r="D29" s="209" t="n">
        <v>120</v>
      </c>
      <c r="E29" s="212" t="n">
        <f aca="false">C29*D29</f>
        <v>360000</v>
      </c>
      <c r="F29" s="404" t="n">
        <v>20000</v>
      </c>
      <c r="G29" s="418" t="n">
        <v>60</v>
      </c>
      <c r="H29" s="404" t="n">
        <f aca="false">F29*G29</f>
        <v>1200000</v>
      </c>
      <c r="I29" s="373" t="s">
        <v>195</v>
      </c>
    </row>
    <row r="30" customFormat="false" ht="18" hidden="false" customHeight="false" outlineLevel="0" collapsed="false">
      <c r="A30" s="213" t="s">
        <v>109</v>
      </c>
      <c r="B30" s="214" t="s">
        <v>110</v>
      </c>
      <c r="C30" s="215" t="n">
        <v>50000</v>
      </c>
      <c r="D30" s="216" t="n">
        <v>0</v>
      </c>
      <c r="E30" s="217" t="n">
        <v>0</v>
      </c>
      <c r="F30" s="420" t="n">
        <v>13000</v>
      </c>
      <c r="G30" s="421" t="n">
        <v>18</v>
      </c>
      <c r="H30" s="404" t="n">
        <f aca="false">F30*G30</f>
        <v>234000</v>
      </c>
      <c r="I30" s="373" t="s">
        <v>196</v>
      </c>
    </row>
    <row r="31" customFormat="false" ht="18" hidden="false" customHeight="false" outlineLevel="0" collapsed="false">
      <c r="A31" s="213" t="s">
        <v>111</v>
      </c>
      <c r="B31" s="214" t="s">
        <v>112</v>
      </c>
      <c r="C31" s="215" t="n">
        <v>2500</v>
      </c>
      <c r="D31" s="216" t="n">
        <v>6</v>
      </c>
      <c r="E31" s="217" t="n">
        <f aca="false">C31*D31</f>
        <v>15000</v>
      </c>
      <c r="F31" s="404" t="n">
        <v>1000</v>
      </c>
      <c r="G31" s="405" t="n">
        <v>6</v>
      </c>
      <c r="H31" s="404" t="n">
        <f aca="false">F31*G31</f>
        <v>6000</v>
      </c>
      <c r="I31" s="373" t="s">
        <v>196</v>
      </c>
    </row>
    <row r="32" customFormat="false" ht="18" hidden="false" customHeight="false" outlineLevel="0" collapsed="false">
      <c r="A32" s="213" t="s">
        <v>113</v>
      </c>
      <c r="B32" s="214" t="s">
        <v>114</v>
      </c>
      <c r="C32" s="215" t="n">
        <v>10000</v>
      </c>
      <c r="D32" s="216" t="n">
        <v>5</v>
      </c>
      <c r="E32" s="217" t="n">
        <f aca="false">C32*D32</f>
        <v>50000</v>
      </c>
      <c r="F32" s="420" t="n">
        <v>8000</v>
      </c>
      <c r="G32" s="421" t="n">
        <v>5</v>
      </c>
      <c r="H32" s="404" t="n">
        <f aca="false">F32*G32</f>
        <v>40000</v>
      </c>
      <c r="I32" s="373" t="s">
        <v>197</v>
      </c>
    </row>
    <row r="33" customFormat="false" ht="18.75" hidden="false" customHeight="false" outlineLevel="0" collapsed="false">
      <c r="A33" s="213" t="s">
        <v>115</v>
      </c>
      <c r="B33" s="207" t="s">
        <v>116</v>
      </c>
      <c r="C33" s="215" t="n">
        <v>60</v>
      </c>
      <c r="D33" s="216" t="n">
        <v>4000</v>
      </c>
      <c r="E33" s="217" t="n">
        <f aca="false">C33*D33</f>
        <v>240000</v>
      </c>
      <c r="F33" s="404" t="n">
        <v>45</v>
      </c>
      <c r="G33" s="405" t="n">
        <f aca="false">D33</f>
        <v>4000</v>
      </c>
      <c r="H33" s="404" t="n">
        <f aca="false">F33*G33</f>
        <v>180000</v>
      </c>
      <c r="I33" s="373" t="s">
        <v>198</v>
      </c>
    </row>
    <row r="34" customFormat="false" ht="18.75" hidden="false" customHeight="false" outlineLevel="0" collapsed="false">
      <c r="A34" s="254" t="s">
        <v>55</v>
      </c>
      <c r="B34" s="255"/>
      <c r="C34" s="131"/>
      <c r="D34" s="131"/>
      <c r="E34" s="165" t="n">
        <f aca="false">SUM(E24:E33)</f>
        <v>5162000</v>
      </c>
      <c r="F34" s="404" t="n">
        <v>2370</v>
      </c>
      <c r="G34" s="405" t="n">
        <v>120</v>
      </c>
      <c r="H34" s="404" t="n">
        <f aca="false">F34*G34</f>
        <v>284400</v>
      </c>
      <c r="I34" s="373" t="s">
        <v>199</v>
      </c>
    </row>
    <row r="35" customFormat="false" ht="18" hidden="false" customHeight="false" outlineLevel="0" collapsed="false">
      <c r="A35" s="408" t="s">
        <v>117</v>
      </c>
      <c r="B35" s="409"/>
      <c r="C35" s="410"/>
      <c r="D35" s="411"/>
      <c r="E35" s="412"/>
      <c r="F35" s="404"/>
      <c r="G35" s="405"/>
      <c r="H35" s="404"/>
    </row>
    <row r="36" customFormat="false" ht="18" hidden="false" customHeight="false" outlineLevel="0" collapsed="false">
      <c r="A36" s="206" t="s">
        <v>118</v>
      </c>
      <c r="B36" s="211" t="s">
        <v>155</v>
      </c>
      <c r="C36" s="208" t="n">
        <v>150000</v>
      </c>
      <c r="D36" s="209" t="n">
        <v>1</v>
      </c>
      <c r="E36" s="246" t="n">
        <f aca="false">C36*D36</f>
        <v>150000</v>
      </c>
      <c r="F36" s="404" t="n">
        <v>100000</v>
      </c>
      <c r="G36" s="405" t="n">
        <v>1</v>
      </c>
      <c r="H36" s="404" t="n">
        <f aca="false">F36*G36</f>
        <v>100000</v>
      </c>
    </row>
    <row r="37" customFormat="false" ht="18" hidden="false" customHeight="false" outlineLevel="0" collapsed="false">
      <c r="A37" s="213" t="s">
        <v>200</v>
      </c>
      <c r="B37" s="419" t="s">
        <v>201</v>
      </c>
      <c r="C37" s="215"/>
      <c r="D37" s="216" t="n">
        <v>1</v>
      </c>
      <c r="E37" s="249" t="n">
        <f aca="false">C37*D37</f>
        <v>0</v>
      </c>
      <c r="F37" s="404"/>
      <c r="G37" s="405"/>
      <c r="H37" s="404"/>
    </row>
    <row r="38" customFormat="false" ht="18" hidden="false" customHeight="false" outlineLevel="0" collapsed="false">
      <c r="A38" s="213" t="s">
        <v>126</v>
      </c>
      <c r="B38" s="214" t="s">
        <v>127</v>
      </c>
      <c r="C38" s="215" t="n">
        <v>400000</v>
      </c>
      <c r="D38" s="216" t="n">
        <v>1</v>
      </c>
      <c r="E38" s="249" t="n">
        <f aca="false">C38*D38</f>
        <v>400000</v>
      </c>
      <c r="F38" s="404" t="n">
        <v>300000</v>
      </c>
      <c r="G38" s="405" t="n">
        <v>1</v>
      </c>
      <c r="H38" s="404" t="n">
        <v>300000</v>
      </c>
    </row>
    <row r="39" customFormat="false" ht="18" hidden="false" customHeight="false" outlineLevel="0" collapsed="false">
      <c r="F39" s="404"/>
      <c r="G39" s="405"/>
      <c r="H39" s="404"/>
    </row>
    <row r="40" customFormat="false" ht="18.75" hidden="false" customHeight="false" outlineLevel="0" collapsed="false">
      <c r="A40" s="308"/>
      <c r="B40" s="309"/>
      <c r="C40" s="310"/>
      <c r="D40" s="311"/>
      <c r="E40" s="422"/>
      <c r="F40" s="423"/>
      <c r="G40" s="424"/>
      <c r="H40" s="423"/>
    </row>
    <row r="41" customFormat="false" ht="18.75" hidden="false" customHeight="false" outlineLevel="0" collapsed="false">
      <c r="A41" s="254" t="s">
        <v>55</v>
      </c>
      <c r="B41" s="255"/>
      <c r="C41" s="131"/>
      <c r="D41" s="131"/>
      <c r="E41" s="165" t="n">
        <f aca="false">SUM(E36:E38)</f>
        <v>550000</v>
      </c>
      <c r="F41" s="404"/>
      <c r="G41" s="405"/>
      <c r="H41" s="404"/>
    </row>
    <row r="42" customFormat="false" ht="18.75" hidden="false" customHeight="false" outlineLevel="0" collapsed="false">
      <c r="A42" s="122" t="s">
        <v>53</v>
      </c>
      <c r="B42" s="425" t="s">
        <v>128</v>
      </c>
      <c r="C42" s="360" t="n">
        <v>15000</v>
      </c>
      <c r="D42" s="125" t="n">
        <v>160</v>
      </c>
      <c r="E42" s="273" t="n">
        <f aca="false">C42*D42+100000</f>
        <v>2500000</v>
      </c>
      <c r="F42" s="426" t="n">
        <v>140000</v>
      </c>
      <c r="G42" s="405" t="n">
        <v>1</v>
      </c>
      <c r="H42" s="404" t="n">
        <f aca="false">F42*G42</f>
        <v>140000</v>
      </c>
    </row>
    <row r="43" customFormat="false" ht="18.75" hidden="false" customHeight="false" outlineLevel="0" collapsed="false">
      <c r="A43" s="130" t="s">
        <v>55</v>
      </c>
      <c r="B43" s="131"/>
      <c r="C43" s="131"/>
      <c r="D43" s="131"/>
      <c r="E43" s="165" t="n">
        <f aca="false">SUM(E42)</f>
        <v>2500000</v>
      </c>
      <c r="F43" s="427"/>
      <c r="G43" s="427"/>
      <c r="H43" s="427"/>
    </row>
    <row r="44" s="399" customFormat="true" ht="24.95" hidden="false" customHeight="true" outlineLevel="0" collapsed="false">
      <c r="A44" s="428" t="s">
        <v>202</v>
      </c>
      <c r="B44" s="429"/>
      <c r="C44" s="430"/>
      <c r="D44" s="431"/>
      <c r="E44" s="165" t="n">
        <f aca="false">SUM(E22,E34,E41,E43)</f>
        <v>11694400</v>
      </c>
      <c r="F44" s="432"/>
      <c r="G44" s="432"/>
      <c r="H44" s="432"/>
      <c r="I44" s="373"/>
    </row>
    <row r="45" customFormat="false" ht="18.75" hidden="false" customHeight="false" outlineLevel="0" collapsed="false">
      <c r="A45" s="274" t="s">
        <v>131</v>
      </c>
      <c r="B45" s="395"/>
      <c r="C45" s="276"/>
      <c r="D45" s="277"/>
      <c r="E45" s="165" t="n">
        <f aca="false">SUM(E22,E34,E41,E43)</f>
        <v>11694400</v>
      </c>
      <c r="F45" s="427"/>
      <c r="G45" s="427"/>
      <c r="H45" s="427"/>
      <c r="I45" s="399"/>
    </row>
    <row r="46" customFormat="false" ht="18" hidden="false" customHeight="false" outlineLevel="0" collapsed="false">
      <c r="A46" s="433"/>
      <c r="B46" s="434"/>
      <c r="C46" s="434"/>
      <c r="D46" s="434"/>
      <c r="E46" s="435"/>
      <c r="F46" s="426"/>
      <c r="G46" s="405"/>
      <c r="H46" s="436" t="n">
        <f aca="false">SUM(H13:H42)</f>
        <v>7417650</v>
      </c>
      <c r="I46" s="399"/>
    </row>
    <row r="47" customFormat="false" ht="18.75" hidden="false" customHeight="false" outlineLevel="0" collapsed="false">
      <c r="A47" s="437" t="s">
        <v>134</v>
      </c>
      <c r="B47" s="438"/>
      <c r="C47" s="438"/>
      <c r="D47" s="438"/>
      <c r="E47" s="439"/>
      <c r="F47" s="440"/>
      <c r="G47" s="440"/>
      <c r="H47" s="441"/>
      <c r="I47" s="399"/>
    </row>
    <row r="48" customFormat="false" ht="17.25" hidden="false" customHeight="false" outlineLevel="0" collapsed="false">
      <c r="A48" s="442" t="s">
        <v>135</v>
      </c>
      <c r="B48" s="443"/>
      <c r="C48" s="443"/>
      <c r="D48" s="443"/>
      <c r="E48" s="444"/>
      <c r="F48" s="445" t="n">
        <f aca="false">(E45-H46)/E45</f>
        <v>0.365709228348611</v>
      </c>
      <c r="G48" s="446"/>
      <c r="H48" s="446"/>
    </row>
    <row r="49" customFormat="false" ht="15.75" hidden="false" customHeight="false" outlineLevel="0" collapsed="false">
      <c r="A49" s="447"/>
      <c r="B49" s="448"/>
      <c r="C49" s="448"/>
      <c r="D49" s="448"/>
      <c r="E49" s="449"/>
    </row>
    <row r="50" customFormat="false" ht="18" hidden="false" customHeight="false" outlineLevel="0" collapsed="false">
      <c r="A50" s="450" t="s">
        <v>136</v>
      </c>
      <c r="B50" s="451"/>
      <c r="C50" s="451"/>
      <c r="D50" s="451"/>
      <c r="E50" s="452"/>
      <c r="F50" s="379"/>
    </row>
    <row r="51" customFormat="false" ht="16.5" hidden="false" customHeight="false" outlineLevel="0" collapsed="false">
      <c r="A51" s="453" t="s">
        <v>138</v>
      </c>
      <c r="B51" s="454"/>
      <c r="C51" s="454"/>
      <c r="D51" s="454"/>
      <c r="E51" s="455"/>
    </row>
    <row r="52" customFormat="false" ht="16.5" hidden="false" customHeight="false" outlineLevel="0" collapsed="false">
      <c r="A52" s="456" t="s">
        <v>140</v>
      </c>
      <c r="B52" s="457"/>
      <c r="C52" s="457"/>
      <c r="D52" s="457"/>
      <c r="E52" s="458"/>
    </row>
    <row r="53" customFormat="false" ht="16.5" hidden="false" customHeight="false" outlineLevel="0" collapsed="false">
      <c r="A53" s="456" t="s">
        <v>142</v>
      </c>
      <c r="B53" s="457"/>
      <c r="C53" s="457"/>
      <c r="D53" s="457"/>
      <c r="E53" s="458"/>
    </row>
    <row r="54" customFormat="false" ht="16.5" hidden="false" customHeight="false" outlineLevel="0" collapsed="false">
      <c r="A54" s="456"/>
      <c r="B54" s="457"/>
      <c r="C54" s="457"/>
      <c r="D54" s="457"/>
      <c r="E54" s="458"/>
    </row>
    <row r="55" customFormat="false" ht="16.5" hidden="false" customHeight="false" outlineLevel="0" collapsed="false">
      <c r="A55" s="456" t="s">
        <v>144</v>
      </c>
      <c r="B55" s="457"/>
      <c r="C55" s="457"/>
      <c r="D55" s="457"/>
      <c r="E55" s="458"/>
    </row>
    <row r="56" customFormat="false" ht="60" hidden="false" customHeight="false" outlineLevel="0" collapsed="false">
      <c r="A56" s="459" t="s">
        <v>145</v>
      </c>
      <c r="B56" s="460"/>
      <c r="C56" s="460"/>
      <c r="D56" s="460"/>
      <c r="E56" s="461"/>
    </row>
    <row r="57" customFormat="false" ht="16.5" hidden="false" customHeight="false" outlineLevel="0" collapsed="false">
      <c r="A57" s="456" t="s">
        <v>146</v>
      </c>
      <c r="B57" s="457"/>
      <c r="C57" s="457"/>
      <c r="D57" s="457"/>
      <c r="E57" s="458"/>
    </row>
    <row r="58" customFormat="false" ht="18" hidden="false" customHeight="true" outlineLevel="0" collapsed="false">
      <c r="A58" s="453" t="s">
        <v>147</v>
      </c>
      <c r="B58" s="454"/>
      <c r="C58" s="454"/>
      <c r="D58" s="454"/>
      <c r="E58" s="455"/>
    </row>
    <row r="59" customFormat="false" ht="16.5" hidden="false" customHeight="true" outlineLevel="0" collapsed="false">
      <c r="A59" s="453" t="s">
        <v>148</v>
      </c>
      <c r="B59" s="454"/>
      <c r="C59" s="454"/>
      <c r="D59" s="454"/>
      <c r="E59" s="455"/>
    </row>
    <row r="60" customFormat="false" ht="16.5" hidden="false" customHeight="false" outlineLevel="0" collapsed="false">
      <c r="A60" s="290"/>
      <c r="B60" s="291"/>
      <c r="C60" s="292"/>
      <c r="D60" s="293"/>
      <c r="E60" s="294"/>
    </row>
    <row r="61" customFormat="false" ht="15.75" hidden="false" customHeight="false" outlineLevel="0" collapsed="false">
      <c r="A61" s="462" t="s">
        <v>149</v>
      </c>
      <c r="B61" s="463"/>
      <c r="C61" s="463"/>
      <c r="D61" s="463"/>
      <c r="E61" s="464"/>
    </row>
    <row r="62" customFormat="false" ht="15.75" hidden="false" customHeight="false" outlineLevel="0" collapsed="false">
      <c r="A62" s="462" t="s">
        <v>150</v>
      </c>
      <c r="B62" s="463"/>
      <c r="C62" s="463"/>
      <c r="D62" s="463"/>
      <c r="E62" s="464"/>
    </row>
    <row r="63" customFormat="false" ht="15.75" hidden="false" customHeight="false" outlineLevel="0" collapsed="false">
      <c r="A63" s="295" t="s">
        <v>151</v>
      </c>
      <c r="B63" s="295"/>
      <c r="C63" s="295"/>
      <c r="D63" s="295"/>
      <c r="E63" s="295"/>
    </row>
    <row r="64" customFormat="false" ht="17.25" hidden="false" customHeight="false" outlineLevel="0" collapsed="false">
      <c r="A64" s="465"/>
      <c r="B64" s="466"/>
      <c r="C64" s="467"/>
      <c r="D64" s="466"/>
      <c r="E64" s="468"/>
    </row>
    <row r="65" customFormat="false" ht="18" hidden="false" customHeight="false" outlineLevel="0" collapsed="false">
      <c r="A65" s="469"/>
      <c r="B65" s="469"/>
      <c r="C65" s="469"/>
      <c r="D65" s="469"/>
      <c r="E65" s="469"/>
    </row>
    <row r="69" customFormat="false" ht="18" hidden="false" customHeight="false" outlineLevel="0" collapsed="false">
      <c r="A69" s="381"/>
      <c r="B69" s="381"/>
      <c r="C69" s="382"/>
      <c r="D69" s="383"/>
      <c r="E69" s="470"/>
    </row>
    <row r="70" customFormat="false" ht="18" hidden="false" customHeight="false" outlineLevel="0" collapsed="false">
      <c r="A70" s="379"/>
      <c r="B70" s="379"/>
      <c r="C70" s="471"/>
      <c r="D70" s="472"/>
      <c r="E70" s="473"/>
    </row>
  </sheetData>
  <mergeCells count="3">
    <mergeCell ref="A13:E13"/>
    <mergeCell ref="A63:E63"/>
    <mergeCell ref="A65:E6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0"/>
  <sheetViews>
    <sheetView showFormulas="false" showGridLines="true" showRowColHeaders="true" showZeros="true" rightToLeft="false" tabSelected="false" showOutlineSymbols="true" defaultGridColor="true" view="normal" topLeftCell="A11" colorId="64" zoomScale="65" zoomScaleNormal="65" zoomScalePageLayoutView="100" workbookViewId="0">
      <selection pane="topLeft" activeCell="C30" activeCellId="0" sqref="C30"/>
    </sheetView>
  </sheetViews>
  <sheetFormatPr defaultColWidth="9.15625" defaultRowHeight="15.75" zeroHeight="false" outlineLevelRow="0" outlineLevelCol="0"/>
  <cols>
    <col collapsed="false" customWidth="true" hidden="false" outlineLevel="0" max="1" min="1" style="373" width="46.42"/>
    <col collapsed="false" customWidth="true" hidden="false" outlineLevel="0" max="2" min="2" style="373" width="106.14"/>
    <col collapsed="false" customWidth="true" hidden="false" outlineLevel="0" max="3" min="3" style="373" width="16.71"/>
    <col collapsed="false" customWidth="true" hidden="false" outlineLevel="0" max="4" min="4" style="373" width="19"/>
    <col collapsed="false" customWidth="true" hidden="false" outlineLevel="0" max="5" min="5" style="373" width="19.57"/>
    <col collapsed="false" customWidth="true" hidden="false" outlineLevel="0" max="6" min="6" style="373" width="19"/>
    <col collapsed="false" customWidth="true" hidden="false" outlineLevel="0" max="7" min="7" style="373" width="21.29"/>
    <col collapsed="false" customWidth="true" hidden="false" outlineLevel="0" max="8" min="8" style="373" width="19.57"/>
    <col collapsed="false" customWidth="false" hidden="false" outlineLevel="0" max="9" min="9" style="373" width="9.14"/>
    <col collapsed="false" customWidth="true" hidden="false" outlineLevel="0" max="10" min="10" style="373" width="15"/>
    <col collapsed="false" customWidth="false" hidden="false" outlineLevel="0" max="1024" min="11" style="373" width="9.14"/>
  </cols>
  <sheetData>
    <row r="1" customFormat="false" ht="18" hidden="false" customHeight="false" outlineLevel="0" collapsed="false">
      <c r="A1" s="374"/>
      <c r="B1" s="375"/>
      <c r="C1" s="376"/>
      <c r="D1" s="377"/>
      <c r="E1" s="378"/>
      <c r="F1" s="379"/>
      <c r="G1" s="379"/>
    </row>
    <row r="2" customFormat="false" ht="18" hidden="false" customHeight="false" outlineLevel="0" collapsed="false">
      <c r="A2" s="380"/>
      <c r="B2" s="381"/>
      <c r="C2" s="382"/>
      <c r="D2" s="383"/>
      <c r="E2" s="384"/>
      <c r="F2" s="379"/>
      <c r="G2" s="379"/>
    </row>
    <row r="3" customFormat="false" ht="18" hidden="false" customHeight="false" outlineLevel="0" collapsed="false">
      <c r="A3" s="380"/>
      <c r="B3" s="381"/>
      <c r="C3" s="382"/>
      <c r="D3" s="383"/>
      <c r="E3" s="384"/>
      <c r="F3" s="379"/>
      <c r="G3" s="379"/>
    </row>
    <row r="4" customFormat="false" ht="18" hidden="false" customHeight="false" outlineLevel="0" collapsed="false">
      <c r="A4" s="380"/>
      <c r="B4" s="381"/>
      <c r="C4" s="382"/>
      <c r="D4" s="385"/>
      <c r="E4" s="384"/>
      <c r="F4" s="379"/>
      <c r="G4" s="379"/>
    </row>
    <row r="5" customFormat="false" ht="18" hidden="false" customHeight="false" outlineLevel="0" collapsed="false">
      <c r="A5" s="380"/>
      <c r="B5" s="381"/>
      <c r="C5" s="382"/>
      <c r="D5" s="383"/>
      <c r="E5" s="384"/>
      <c r="F5" s="379"/>
      <c r="G5" s="379"/>
    </row>
    <row r="6" customFormat="false" ht="18" hidden="false" customHeight="false" outlineLevel="0" collapsed="false">
      <c r="A6" s="380"/>
      <c r="B6" s="386" t="s">
        <v>33</v>
      </c>
      <c r="C6" s="382"/>
      <c r="D6" s="383"/>
      <c r="E6" s="384"/>
      <c r="F6" s="379"/>
      <c r="G6" s="379"/>
    </row>
    <row r="7" customFormat="false" ht="18" hidden="false" customHeight="false" outlineLevel="0" collapsed="false">
      <c r="A7" s="79" t="s">
        <v>186</v>
      </c>
      <c r="B7" s="80"/>
      <c r="C7" s="81"/>
      <c r="D7" s="383"/>
      <c r="E7" s="384"/>
      <c r="F7" s="379"/>
      <c r="G7" s="379"/>
    </row>
    <row r="8" customFormat="false" ht="18" hidden="false" customHeight="false" outlineLevel="0" collapsed="false">
      <c r="A8" s="79" t="s">
        <v>35</v>
      </c>
      <c r="B8" s="387"/>
      <c r="C8" s="388"/>
      <c r="D8" s="383"/>
      <c r="E8" s="389"/>
      <c r="F8" s="379"/>
      <c r="G8" s="379"/>
    </row>
    <row r="9" customFormat="false" ht="18" hidden="false" customHeight="false" outlineLevel="0" collapsed="false">
      <c r="A9" s="79" t="s">
        <v>187</v>
      </c>
      <c r="B9" s="387"/>
      <c r="C9" s="388"/>
      <c r="D9" s="383"/>
      <c r="E9" s="389"/>
      <c r="F9" s="379"/>
      <c r="G9" s="379"/>
    </row>
    <row r="10" customFormat="false" ht="18" hidden="false" customHeight="false" outlineLevel="0" collapsed="false">
      <c r="A10" s="79" t="s">
        <v>37</v>
      </c>
      <c r="B10" s="387"/>
      <c r="C10" s="388"/>
      <c r="D10" s="383"/>
      <c r="E10" s="389"/>
      <c r="F10" s="379"/>
      <c r="G10" s="379"/>
    </row>
    <row r="11" customFormat="false" ht="18.75" hidden="false" customHeight="false" outlineLevel="0" collapsed="false">
      <c r="A11" s="85"/>
      <c r="B11" s="390"/>
      <c r="C11" s="391"/>
      <c r="D11" s="392"/>
      <c r="E11" s="393"/>
      <c r="F11" s="379"/>
      <c r="G11" s="379"/>
    </row>
    <row r="12" s="399" customFormat="true" ht="36.75" hidden="false" customHeight="false" outlineLevel="0" collapsed="false">
      <c r="A12" s="394" t="s">
        <v>38</v>
      </c>
      <c r="B12" s="395" t="s">
        <v>39</v>
      </c>
      <c r="C12" s="276" t="s">
        <v>40</v>
      </c>
      <c r="D12" s="277" t="s">
        <v>41</v>
      </c>
      <c r="E12" s="165" t="s">
        <v>42</v>
      </c>
      <c r="F12" s="396" t="s">
        <v>43</v>
      </c>
      <c r="G12" s="397" t="s">
        <v>12</v>
      </c>
      <c r="H12" s="398" t="s">
        <v>13</v>
      </c>
    </row>
    <row r="13" customFormat="false" ht="18.75" hidden="false" customHeight="true" outlineLevel="0" collapsed="false">
      <c r="A13" s="400" t="s">
        <v>79</v>
      </c>
      <c r="B13" s="400"/>
      <c r="C13" s="400"/>
      <c r="D13" s="400"/>
      <c r="E13" s="400"/>
      <c r="F13" s="401"/>
      <c r="G13" s="402"/>
      <c r="H13" s="403"/>
    </row>
    <row r="14" customFormat="false" ht="18" hidden="false" customHeight="false" outlineLevel="0" collapsed="false">
      <c r="A14" s="206" t="s">
        <v>80</v>
      </c>
      <c r="B14" s="214" t="s">
        <v>81</v>
      </c>
      <c r="C14" s="208" t="n">
        <v>5000000</v>
      </c>
      <c r="D14" s="209" t="n">
        <v>1</v>
      </c>
      <c r="E14" s="212" t="n">
        <f aca="false">C14*D14</f>
        <v>5000000</v>
      </c>
      <c r="F14" s="404" t="n">
        <v>3500000</v>
      </c>
      <c r="G14" s="405" t="n">
        <v>1</v>
      </c>
      <c r="H14" s="404" t="n">
        <f aca="false">F14*G14</f>
        <v>3500000</v>
      </c>
    </row>
    <row r="15" customFormat="false" ht="18" hidden="false" customHeight="false" outlineLevel="0" collapsed="false">
      <c r="A15" s="206" t="s">
        <v>82</v>
      </c>
      <c r="B15" s="207" t="s">
        <v>154</v>
      </c>
      <c r="C15" s="208" t="n">
        <v>2200000</v>
      </c>
      <c r="D15" s="209" t="n">
        <v>1</v>
      </c>
      <c r="E15" s="210" t="n">
        <f aca="false">C15*D15</f>
        <v>2200000</v>
      </c>
      <c r="F15" s="404" t="n">
        <v>1500000</v>
      </c>
      <c r="G15" s="405" t="n">
        <v>1</v>
      </c>
      <c r="H15" s="404" t="n">
        <f aca="false">F15*G15</f>
        <v>1500000</v>
      </c>
    </row>
    <row r="16" customFormat="false" ht="18" hidden="false" customHeight="false" outlineLevel="0" collapsed="false">
      <c r="A16" s="206" t="s">
        <v>84</v>
      </c>
      <c r="B16" s="211" t="s">
        <v>85</v>
      </c>
      <c r="C16" s="208" t="n">
        <v>15000</v>
      </c>
      <c r="D16" s="209" t="n">
        <v>3</v>
      </c>
      <c r="E16" s="212" t="n">
        <f aca="false">C16*D16</f>
        <v>45000</v>
      </c>
      <c r="F16" s="404" t="n">
        <v>10000</v>
      </c>
      <c r="G16" s="405" t="n">
        <v>3</v>
      </c>
      <c r="H16" s="404" t="n">
        <f aca="false">F16*G16</f>
        <v>30000</v>
      </c>
    </row>
    <row r="17" customFormat="false" ht="18" hidden="false" customHeight="false" outlineLevel="0" collapsed="false">
      <c r="A17" s="206" t="s">
        <v>86</v>
      </c>
      <c r="B17" s="211" t="s">
        <v>87</v>
      </c>
      <c r="C17" s="208" t="n">
        <v>350</v>
      </c>
      <c r="D17" s="209" t="n">
        <f aca="false">60*10</f>
        <v>600</v>
      </c>
      <c r="E17" s="212" t="n">
        <f aca="false">C17*D17</f>
        <v>210000</v>
      </c>
      <c r="F17" s="404" t="n">
        <v>250</v>
      </c>
      <c r="G17" s="405" t="n">
        <v>120</v>
      </c>
      <c r="H17" s="404" t="n">
        <f aca="false">F17*G17</f>
        <v>30000</v>
      </c>
    </row>
    <row r="18" customFormat="false" ht="18" hidden="false" customHeight="false" outlineLevel="0" collapsed="false">
      <c r="A18" s="213" t="s">
        <v>88</v>
      </c>
      <c r="B18" s="214" t="s">
        <v>89</v>
      </c>
      <c r="C18" s="215" t="n">
        <v>9</v>
      </c>
      <c r="D18" s="216" t="n">
        <f aca="false">D17</f>
        <v>600</v>
      </c>
      <c r="E18" s="217" t="n">
        <f aca="false">C18*D18</f>
        <v>5400</v>
      </c>
      <c r="F18" s="406" t="n">
        <v>8.5</v>
      </c>
      <c r="G18" s="405" t="n">
        <v>300</v>
      </c>
      <c r="H18" s="404" t="n">
        <f aca="false">F18*G18</f>
        <v>2550</v>
      </c>
    </row>
    <row r="19" customFormat="false" ht="18" hidden="false" customHeight="false" outlineLevel="0" collapsed="false">
      <c r="A19" s="213" t="s">
        <v>90</v>
      </c>
      <c r="B19" s="214" t="s">
        <v>91</v>
      </c>
      <c r="C19" s="215" t="n">
        <v>9000</v>
      </c>
      <c r="D19" s="216" t="n">
        <v>2</v>
      </c>
      <c r="E19" s="217" t="n">
        <f aca="false">C19*D19</f>
        <v>18000</v>
      </c>
      <c r="F19" s="404" t="n">
        <v>7000</v>
      </c>
      <c r="G19" s="405" t="n">
        <v>2</v>
      </c>
      <c r="H19" s="404" t="n">
        <f aca="false">F19*G19</f>
        <v>14000</v>
      </c>
    </row>
    <row r="20" customFormat="false" ht="18" hidden="false" customHeight="false" outlineLevel="0" collapsed="false">
      <c r="A20" s="213" t="s">
        <v>92</v>
      </c>
      <c r="B20" s="214" t="s">
        <v>93</v>
      </c>
      <c r="C20" s="208" t="n">
        <v>850</v>
      </c>
      <c r="D20" s="209" t="n">
        <f aca="false">60*4</f>
        <v>240</v>
      </c>
      <c r="E20" s="219" t="n">
        <f aca="false">C20*D20</f>
        <v>204000</v>
      </c>
      <c r="F20" s="406" t="n">
        <v>500</v>
      </c>
      <c r="G20" s="405" t="n">
        <v>240</v>
      </c>
      <c r="H20" s="404" t="n">
        <f aca="false">F20*G20</f>
        <v>120000</v>
      </c>
    </row>
    <row r="21" customFormat="false" ht="18.75" hidden="false" customHeight="false" outlineLevel="0" collapsed="false">
      <c r="A21" s="220" t="s">
        <v>94</v>
      </c>
      <c r="B21" s="221"/>
      <c r="C21" s="222" t="n">
        <v>2000000</v>
      </c>
      <c r="D21" s="223" t="n">
        <v>1</v>
      </c>
      <c r="E21" s="407"/>
      <c r="F21" s="406" t="n">
        <v>2000000</v>
      </c>
      <c r="G21" s="405" t="n">
        <v>1</v>
      </c>
      <c r="H21" s="404"/>
    </row>
    <row r="22" customFormat="false" ht="18.75" hidden="false" customHeight="false" outlineLevel="0" collapsed="false">
      <c r="A22" s="254" t="s">
        <v>55</v>
      </c>
      <c r="B22" s="255"/>
      <c r="C22" s="131"/>
      <c r="D22" s="131"/>
      <c r="E22" s="132" t="n">
        <f aca="false">SUM(E14:E21)</f>
        <v>7682400</v>
      </c>
      <c r="F22" s="404" t="n">
        <v>1000</v>
      </c>
      <c r="G22" s="405"/>
      <c r="H22" s="404" t="n">
        <f aca="false">F22*G22</f>
        <v>0</v>
      </c>
      <c r="I22" s="373" t="s">
        <v>188</v>
      </c>
    </row>
    <row r="23" customFormat="false" ht="18" hidden="false" customHeight="false" outlineLevel="0" collapsed="false">
      <c r="A23" s="408" t="s">
        <v>96</v>
      </c>
      <c r="B23" s="409"/>
      <c r="C23" s="410"/>
      <c r="D23" s="411"/>
      <c r="E23" s="412"/>
      <c r="F23" s="404" t="n">
        <v>230</v>
      </c>
      <c r="G23" s="405" t="n">
        <f aca="false">D24</f>
        <v>1440</v>
      </c>
      <c r="H23" s="404" t="n">
        <f aca="false">F23*G23</f>
        <v>331200</v>
      </c>
      <c r="I23" s="373" t="s">
        <v>189</v>
      </c>
      <c r="J23" s="474"/>
    </row>
    <row r="24" customFormat="false" ht="18" hidden="false" customHeight="false" outlineLevel="0" collapsed="false">
      <c r="A24" s="413" t="s">
        <v>97</v>
      </c>
      <c r="B24" s="414" t="s">
        <v>98</v>
      </c>
      <c r="C24" s="415" t="n">
        <v>1800</v>
      </c>
      <c r="D24" s="416" t="n">
        <f aca="false">8*60*3</f>
        <v>1440</v>
      </c>
      <c r="E24" s="417" t="n">
        <f aca="false">C24*D24</f>
        <v>2592000</v>
      </c>
      <c r="F24" s="404" t="n">
        <v>1500</v>
      </c>
      <c r="G24" s="418" t="n">
        <f aca="false">G23-G25</f>
        <v>1200</v>
      </c>
      <c r="H24" s="404" t="n">
        <f aca="false">F24*G24</f>
        <v>1800000</v>
      </c>
      <c r="I24" s="373" t="s">
        <v>190</v>
      </c>
    </row>
    <row r="25" customFormat="false" ht="18" hidden="false" customHeight="false" outlineLevel="0" collapsed="false">
      <c r="A25" s="206" t="s">
        <v>99</v>
      </c>
      <c r="B25" s="214" t="s">
        <v>100</v>
      </c>
      <c r="C25" s="208" t="n">
        <v>2500</v>
      </c>
      <c r="D25" s="209" t="n">
        <f aca="false">10*60</f>
        <v>600</v>
      </c>
      <c r="E25" s="212" t="n">
        <f aca="false">C25*D25</f>
        <v>1500000</v>
      </c>
      <c r="F25" s="404" t="n">
        <v>1200</v>
      </c>
      <c r="G25" s="418" t="n">
        <f aca="false">5*3*8*2</f>
        <v>240</v>
      </c>
      <c r="H25" s="404" t="n">
        <f aca="false">F25*G25</f>
        <v>288000</v>
      </c>
      <c r="I25" s="373" t="s">
        <v>191</v>
      </c>
    </row>
    <row r="26" customFormat="false" ht="18" hidden="false" customHeight="false" outlineLevel="0" collapsed="false">
      <c r="A26" s="206" t="s">
        <v>101</v>
      </c>
      <c r="B26" s="214" t="s">
        <v>102</v>
      </c>
      <c r="C26" s="208" t="n">
        <v>3000</v>
      </c>
      <c r="D26" s="209" t="n">
        <v>5</v>
      </c>
      <c r="E26" s="212" t="n">
        <f aca="false">C26*D26</f>
        <v>15000</v>
      </c>
      <c r="F26" s="404" t="n">
        <v>1500</v>
      </c>
      <c r="G26" s="418" t="n">
        <v>5</v>
      </c>
      <c r="H26" s="404" t="n">
        <f aca="false">F26*G26</f>
        <v>7500</v>
      </c>
      <c r="I26" s="373" t="s">
        <v>192</v>
      </c>
    </row>
    <row r="27" customFormat="false" ht="18" hidden="false" customHeight="false" outlineLevel="0" collapsed="false">
      <c r="A27" s="206" t="s">
        <v>103</v>
      </c>
      <c r="B27" s="214" t="s">
        <v>104</v>
      </c>
      <c r="C27" s="208" t="n">
        <v>8000</v>
      </c>
      <c r="D27" s="209" t="n">
        <v>5</v>
      </c>
      <c r="E27" s="212" t="n">
        <f aca="false">C27*D27</f>
        <v>40000</v>
      </c>
      <c r="F27" s="404" t="n">
        <v>5000</v>
      </c>
      <c r="G27" s="418" t="n">
        <v>5</v>
      </c>
      <c r="H27" s="404" t="n">
        <f aca="false">F27*G27</f>
        <v>25000</v>
      </c>
      <c r="I27" s="373" t="s">
        <v>193</v>
      </c>
    </row>
    <row r="28" customFormat="false" ht="18" hidden="false" customHeight="false" outlineLevel="0" collapsed="false">
      <c r="A28" s="213" t="s">
        <v>105</v>
      </c>
      <c r="B28" s="419" t="s">
        <v>106</v>
      </c>
      <c r="C28" s="215" t="n">
        <v>35000</v>
      </c>
      <c r="D28" s="216" t="n">
        <v>10</v>
      </c>
      <c r="E28" s="217" t="n">
        <f aca="false">C28*D28</f>
        <v>350000</v>
      </c>
      <c r="F28" s="404" t="n">
        <f aca="false">21500+7000</f>
        <v>28500</v>
      </c>
      <c r="G28" s="418" t="n">
        <v>10</v>
      </c>
      <c r="H28" s="404" t="n">
        <f aca="false">F28*G28</f>
        <v>285000</v>
      </c>
      <c r="I28" s="373" t="s">
        <v>194</v>
      </c>
    </row>
    <row r="29" customFormat="false" ht="17.25" hidden="false" customHeight="true" outlineLevel="0" collapsed="false">
      <c r="A29" s="206" t="s">
        <v>107</v>
      </c>
      <c r="B29" s="214" t="s">
        <v>108</v>
      </c>
      <c r="C29" s="208" t="n">
        <v>3000</v>
      </c>
      <c r="D29" s="209" t="n">
        <v>120</v>
      </c>
      <c r="E29" s="212" t="n">
        <f aca="false">C29*D29</f>
        <v>360000</v>
      </c>
      <c r="F29" s="404" t="n">
        <v>20000</v>
      </c>
      <c r="G29" s="418" t="n">
        <v>60</v>
      </c>
      <c r="H29" s="404" t="n">
        <f aca="false">F29*G29</f>
        <v>1200000</v>
      </c>
      <c r="I29" s="373" t="s">
        <v>195</v>
      </c>
    </row>
    <row r="30" customFormat="false" ht="18" hidden="false" customHeight="false" outlineLevel="0" collapsed="false">
      <c r="A30" s="213" t="s">
        <v>109</v>
      </c>
      <c r="B30" s="214" t="s">
        <v>110</v>
      </c>
      <c r="C30" s="215" t="n">
        <v>50000</v>
      </c>
      <c r="D30" s="216" t="n">
        <v>0</v>
      </c>
      <c r="E30" s="217" t="n">
        <v>0</v>
      </c>
      <c r="F30" s="420" t="n">
        <v>13000</v>
      </c>
      <c r="G30" s="421" t="n">
        <v>18</v>
      </c>
      <c r="H30" s="404" t="n">
        <f aca="false">F30*G30</f>
        <v>234000</v>
      </c>
      <c r="I30" s="373" t="s">
        <v>196</v>
      </c>
    </row>
    <row r="31" customFormat="false" ht="18" hidden="false" customHeight="false" outlineLevel="0" collapsed="false">
      <c r="A31" s="213" t="s">
        <v>111</v>
      </c>
      <c r="B31" s="214" t="s">
        <v>112</v>
      </c>
      <c r="C31" s="215" t="n">
        <v>2500</v>
      </c>
      <c r="D31" s="216" t="n">
        <v>6</v>
      </c>
      <c r="E31" s="217" t="n">
        <f aca="false">C31*D31</f>
        <v>15000</v>
      </c>
      <c r="F31" s="404" t="n">
        <v>1000</v>
      </c>
      <c r="G31" s="405" t="n">
        <v>6</v>
      </c>
      <c r="H31" s="404" t="n">
        <f aca="false">F31*G31</f>
        <v>6000</v>
      </c>
      <c r="I31" s="373" t="s">
        <v>196</v>
      </c>
    </row>
    <row r="32" customFormat="false" ht="18" hidden="false" customHeight="false" outlineLevel="0" collapsed="false">
      <c r="A32" s="213" t="s">
        <v>113</v>
      </c>
      <c r="B32" s="214" t="s">
        <v>114</v>
      </c>
      <c r="C32" s="215" t="n">
        <v>10000</v>
      </c>
      <c r="D32" s="216" t="n">
        <v>5</v>
      </c>
      <c r="E32" s="217" t="n">
        <f aca="false">C32*D32</f>
        <v>50000</v>
      </c>
      <c r="F32" s="420" t="n">
        <v>8000</v>
      </c>
      <c r="G32" s="421" t="n">
        <v>5</v>
      </c>
      <c r="H32" s="404" t="n">
        <f aca="false">F32*G32</f>
        <v>40000</v>
      </c>
      <c r="I32" s="373" t="s">
        <v>197</v>
      </c>
    </row>
    <row r="33" customFormat="false" ht="18.75" hidden="false" customHeight="false" outlineLevel="0" collapsed="false">
      <c r="A33" s="213" t="s">
        <v>115</v>
      </c>
      <c r="B33" s="207" t="s">
        <v>116</v>
      </c>
      <c r="C33" s="215" t="n">
        <v>60</v>
      </c>
      <c r="D33" s="216" t="n">
        <v>4000</v>
      </c>
      <c r="E33" s="217" t="n">
        <f aca="false">C33*D33</f>
        <v>240000</v>
      </c>
      <c r="F33" s="404" t="n">
        <v>45</v>
      </c>
      <c r="G33" s="405" t="n">
        <f aca="false">D33</f>
        <v>4000</v>
      </c>
      <c r="H33" s="404" t="n">
        <f aca="false">F33*G33</f>
        <v>180000</v>
      </c>
      <c r="I33" s="373" t="s">
        <v>198</v>
      </c>
    </row>
    <row r="34" customFormat="false" ht="18.75" hidden="false" customHeight="false" outlineLevel="0" collapsed="false">
      <c r="A34" s="254" t="s">
        <v>55</v>
      </c>
      <c r="B34" s="255"/>
      <c r="C34" s="131"/>
      <c r="D34" s="131"/>
      <c r="E34" s="165" t="n">
        <f aca="false">SUM(E24:E33)</f>
        <v>5162000</v>
      </c>
      <c r="F34" s="404" t="n">
        <v>2370</v>
      </c>
      <c r="G34" s="405" t="n">
        <v>120</v>
      </c>
      <c r="H34" s="404" t="n">
        <f aca="false">F34*G34</f>
        <v>284400</v>
      </c>
      <c r="I34" s="373" t="s">
        <v>199</v>
      </c>
    </row>
    <row r="35" customFormat="false" ht="18" hidden="false" customHeight="false" outlineLevel="0" collapsed="false">
      <c r="A35" s="408" t="s">
        <v>117</v>
      </c>
      <c r="B35" s="409"/>
      <c r="C35" s="410"/>
      <c r="D35" s="411"/>
      <c r="E35" s="412"/>
      <c r="F35" s="404"/>
      <c r="G35" s="405"/>
      <c r="H35" s="404"/>
    </row>
    <row r="36" customFormat="false" ht="18" hidden="false" customHeight="false" outlineLevel="0" collapsed="false">
      <c r="A36" s="206" t="s">
        <v>118</v>
      </c>
      <c r="B36" s="211" t="s">
        <v>155</v>
      </c>
      <c r="C36" s="208" t="n">
        <v>150000</v>
      </c>
      <c r="D36" s="209" t="n">
        <v>1</v>
      </c>
      <c r="E36" s="246" t="n">
        <f aca="false">C36*D36</f>
        <v>150000</v>
      </c>
      <c r="F36" s="404" t="n">
        <v>100000</v>
      </c>
      <c r="G36" s="405" t="n">
        <v>1</v>
      </c>
      <c r="H36" s="404" t="n">
        <f aca="false">F36*G36</f>
        <v>100000</v>
      </c>
    </row>
    <row r="37" customFormat="false" ht="18" hidden="false" customHeight="false" outlineLevel="0" collapsed="false">
      <c r="A37" s="213" t="s">
        <v>156</v>
      </c>
      <c r="B37" s="419" t="s">
        <v>203</v>
      </c>
      <c r="C37" s="215"/>
      <c r="D37" s="216" t="n">
        <v>1</v>
      </c>
      <c r="E37" s="249" t="n">
        <f aca="false">C37*D37</f>
        <v>0</v>
      </c>
      <c r="F37" s="427"/>
      <c r="G37" s="427"/>
      <c r="H37" s="427"/>
    </row>
    <row r="38" customFormat="false" ht="18" hidden="false" customHeight="false" outlineLevel="0" collapsed="false">
      <c r="A38" s="213" t="s">
        <v>123</v>
      </c>
      <c r="B38" s="419" t="s">
        <v>204</v>
      </c>
      <c r="C38" s="215" t="n">
        <v>285000</v>
      </c>
      <c r="D38" s="216" t="n">
        <v>1</v>
      </c>
      <c r="E38" s="249" t="n">
        <f aca="false">C38*D38</f>
        <v>285000</v>
      </c>
      <c r="F38" s="404" t="n">
        <v>205000</v>
      </c>
      <c r="G38" s="405" t="n">
        <v>1</v>
      </c>
      <c r="H38" s="404" t="n">
        <f aca="false">F38*G38</f>
        <v>205000</v>
      </c>
    </row>
    <row r="39" customFormat="false" ht="18" hidden="false" customHeight="false" outlineLevel="0" collapsed="false">
      <c r="A39" s="213" t="s">
        <v>126</v>
      </c>
      <c r="B39" s="214" t="s">
        <v>127</v>
      </c>
      <c r="C39" s="215" t="n">
        <v>400000</v>
      </c>
      <c r="D39" s="216" t="n">
        <v>1</v>
      </c>
      <c r="E39" s="249" t="n">
        <f aca="false">C39*D39</f>
        <v>400000</v>
      </c>
      <c r="F39" s="404" t="n">
        <v>300000</v>
      </c>
      <c r="G39" s="405" t="n">
        <v>1</v>
      </c>
      <c r="H39" s="404" t="n">
        <f aca="false">F39*G39</f>
        <v>300000</v>
      </c>
    </row>
    <row r="40" customFormat="false" ht="18.75" hidden="false" customHeight="false" outlineLevel="0" collapsed="false">
      <c r="A40" s="308" t="s">
        <v>162</v>
      </c>
      <c r="B40" s="309"/>
      <c r="C40" s="310"/>
      <c r="D40" s="311"/>
      <c r="E40" s="422"/>
      <c r="F40" s="423"/>
      <c r="G40" s="424"/>
      <c r="H40" s="423"/>
    </row>
    <row r="41" customFormat="false" ht="18.75" hidden="false" customHeight="false" outlineLevel="0" collapsed="false">
      <c r="A41" s="254" t="s">
        <v>55</v>
      </c>
      <c r="B41" s="255"/>
      <c r="C41" s="131"/>
      <c r="D41" s="131"/>
      <c r="E41" s="165" t="n">
        <f aca="false">SUM(E36:E39)</f>
        <v>835000</v>
      </c>
      <c r="F41" s="427"/>
      <c r="G41" s="427"/>
      <c r="H41" s="427"/>
    </row>
    <row r="42" customFormat="false" ht="18.75" hidden="false" customHeight="false" outlineLevel="0" collapsed="false">
      <c r="A42" s="122" t="s">
        <v>53</v>
      </c>
      <c r="B42" s="425" t="s">
        <v>128</v>
      </c>
      <c r="C42" s="360" t="n">
        <v>15000</v>
      </c>
      <c r="D42" s="125" t="n">
        <v>160</v>
      </c>
      <c r="E42" s="273" t="n">
        <f aca="false">C42*D42+100000</f>
        <v>2500000</v>
      </c>
      <c r="F42" s="426" t="n">
        <v>140000</v>
      </c>
      <c r="G42" s="405" t="n">
        <v>1</v>
      </c>
      <c r="H42" s="404" t="n">
        <f aca="false">F42*G42</f>
        <v>140000</v>
      </c>
    </row>
    <row r="43" customFormat="false" ht="18.75" hidden="false" customHeight="false" outlineLevel="0" collapsed="false">
      <c r="A43" s="130" t="s">
        <v>55</v>
      </c>
      <c r="B43" s="131"/>
      <c r="C43" s="131"/>
      <c r="D43" s="131"/>
      <c r="E43" s="165" t="n">
        <f aca="false">SUM(E42)</f>
        <v>2500000</v>
      </c>
      <c r="F43" s="427"/>
      <c r="G43" s="427"/>
      <c r="H43" s="427"/>
    </row>
    <row r="44" s="399" customFormat="true" ht="24.95" hidden="false" customHeight="true" outlineLevel="0" collapsed="false">
      <c r="A44" s="428" t="s">
        <v>202</v>
      </c>
      <c r="B44" s="429"/>
      <c r="C44" s="430"/>
      <c r="D44" s="431"/>
      <c r="E44" s="165" t="n">
        <f aca="false">SUM(E22,E34,E41,E43)</f>
        <v>16179400</v>
      </c>
      <c r="F44" s="432"/>
      <c r="G44" s="432"/>
      <c r="H44" s="432"/>
      <c r="I44" s="373"/>
    </row>
    <row r="45" customFormat="false" ht="18.75" hidden="false" customHeight="false" outlineLevel="0" collapsed="false">
      <c r="A45" s="274" t="s">
        <v>131</v>
      </c>
      <c r="B45" s="395"/>
      <c r="C45" s="276"/>
      <c r="D45" s="277"/>
      <c r="E45" s="165" t="n">
        <f aca="false">SUM(E22,E34,E41,E43)</f>
        <v>16179400</v>
      </c>
      <c r="F45" s="427"/>
      <c r="G45" s="427"/>
      <c r="H45" s="427"/>
      <c r="I45" s="399"/>
    </row>
    <row r="46" customFormat="false" ht="18" hidden="false" customHeight="false" outlineLevel="0" collapsed="false">
      <c r="A46" s="433"/>
      <c r="B46" s="434"/>
      <c r="C46" s="434"/>
      <c r="D46" s="434"/>
      <c r="E46" s="435"/>
      <c r="F46" s="426"/>
      <c r="G46" s="405"/>
      <c r="H46" s="436" t="n">
        <f aca="false">SUM(H13:H44)</f>
        <v>10622650</v>
      </c>
      <c r="I46" s="399"/>
    </row>
    <row r="47" customFormat="false" ht="18.75" hidden="false" customHeight="false" outlineLevel="0" collapsed="false">
      <c r="A47" s="437" t="s">
        <v>134</v>
      </c>
      <c r="B47" s="438"/>
      <c r="C47" s="438"/>
      <c r="D47" s="438"/>
      <c r="E47" s="439"/>
      <c r="F47" s="440"/>
      <c r="G47" s="440"/>
      <c r="H47" s="441"/>
      <c r="I47" s="399"/>
    </row>
    <row r="48" customFormat="false" ht="17.25" hidden="false" customHeight="false" outlineLevel="0" collapsed="false">
      <c r="A48" s="442" t="s">
        <v>135</v>
      </c>
      <c r="B48" s="443"/>
      <c r="C48" s="443"/>
      <c r="D48" s="443"/>
      <c r="E48" s="444"/>
      <c r="F48" s="445" t="n">
        <f aca="false">(E45-H46)/E45</f>
        <v>0.343445986872196</v>
      </c>
      <c r="G48" s="446"/>
      <c r="H48" s="446"/>
    </row>
    <row r="49" customFormat="false" ht="15.75" hidden="false" customHeight="false" outlineLevel="0" collapsed="false">
      <c r="A49" s="447"/>
      <c r="B49" s="448"/>
      <c r="C49" s="448"/>
      <c r="D49" s="448"/>
      <c r="E49" s="449"/>
    </row>
    <row r="50" customFormat="false" ht="18" hidden="false" customHeight="false" outlineLevel="0" collapsed="false">
      <c r="A50" s="450" t="s">
        <v>136</v>
      </c>
      <c r="B50" s="451"/>
      <c r="C50" s="451"/>
      <c r="D50" s="451"/>
      <c r="E50" s="452"/>
      <c r="F50" s="379"/>
    </row>
    <row r="51" customFormat="false" ht="16.5" hidden="false" customHeight="false" outlineLevel="0" collapsed="false">
      <c r="A51" s="453" t="s">
        <v>138</v>
      </c>
      <c r="B51" s="454"/>
      <c r="C51" s="454"/>
      <c r="D51" s="454"/>
      <c r="E51" s="455"/>
    </row>
    <row r="52" customFormat="false" ht="16.5" hidden="false" customHeight="false" outlineLevel="0" collapsed="false">
      <c r="A52" s="456" t="s">
        <v>140</v>
      </c>
      <c r="B52" s="457"/>
      <c r="C52" s="457"/>
      <c r="D52" s="457"/>
      <c r="E52" s="458"/>
    </row>
    <row r="53" customFormat="false" ht="16.5" hidden="false" customHeight="false" outlineLevel="0" collapsed="false">
      <c r="A53" s="456" t="s">
        <v>142</v>
      </c>
      <c r="B53" s="457"/>
      <c r="C53" s="457"/>
      <c r="D53" s="457"/>
      <c r="E53" s="458"/>
    </row>
    <row r="54" customFormat="false" ht="16.5" hidden="false" customHeight="false" outlineLevel="0" collapsed="false">
      <c r="A54" s="456"/>
      <c r="B54" s="457"/>
      <c r="C54" s="457"/>
      <c r="D54" s="457"/>
      <c r="E54" s="458"/>
    </row>
    <row r="55" customFormat="false" ht="16.5" hidden="false" customHeight="false" outlineLevel="0" collapsed="false">
      <c r="A55" s="456" t="s">
        <v>144</v>
      </c>
      <c r="B55" s="457"/>
      <c r="C55" s="457"/>
      <c r="D55" s="457"/>
      <c r="E55" s="458"/>
    </row>
    <row r="56" customFormat="false" ht="60" hidden="false" customHeight="false" outlineLevel="0" collapsed="false">
      <c r="A56" s="459" t="s">
        <v>145</v>
      </c>
      <c r="B56" s="460"/>
      <c r="C56" s="460"/>
      <c r="D56" s="460"/>
      <c r="E56" s="461"/>
    </row>
    <row r="57" customFormat="false" ht="16.5" hidden="false" customHeight="false" outlineLevel="0" collapsed="false">
      <c r="A57" s="456" t="s">
        <v>146</v>
      </c>
      <c r="B57" s="457"/>
      <c r="C57" s="457"/>
      <c r="D57" s="457"/>
      <c r="E57" s="458"/>
    </row>
    <row r="58" customFormat="false" ht="18" hidden="false" customHeight="true" outlineLevel="0" collapsed="false">
      <c r="A58" s="453" t="s">
        <v>147</v>
      </c>
      <c r="B58" s="454"/>
      <c r="C58" s="454"/>
      <c r="D58" s="454"/>
      <c r="E58" s="455"/>
    </row>
    <row r="59" customFormat="false" ht="16.5" hidden="false" customHeight="true" outlineLevel="0" collapsed="false">
      <c r="A59" s="453" t="s">
        <v>148</v>
      </c>
      <c r="B59" s="454"/>
      <c r="C59" s="454"/>
      <c r="D59" s="454"/>
      <c r="E59" s="455"/>
    </row>
    <row r="60" customFormat="false" ht="16.5" hidden="false" customHeight="false" outlineLevel="0" collapsed="false">
      <c r="A60" s="290"/>
      <c r="B60" s="291"/>
      <c r="C60" s="292"/>
      <c r="D60" s="293"/>
      <c r="E60" s="294"/>
    </row>
    <row r="61" customFormat="false" ht="15.75" hidden="false" customHeight="false" outlineLevel="0" collapsed="false">
      <c r="A61" s="462" t="s">
        <v>149</v>
      </c>
      <c r="B61" s="463"/>
      <c r="C61" s="463"/>
      <c r="D61" s="463"/>
      <c r="E61" s="464"/>
    </row>
    <row r="62" customFormat="false" ht="15.75" hidden="false" customHeight="false" outlineLevel="0" collapsed="false">
      <c r="A62" s="462" t="s">
        <v>150</v>
      </c>
      <c r="B62" s="463"/>
      <c r="C62" s="463"/>
      <c r="D62" s="463"/>
      <c r="E62" s="464"/>
    </row>
    <row r="63" customFormat="false" ht="15.75" hidden="false" customHeight="false" outlineLevel="0" collapsed="false">
      <c r="A63" s="295" t="s">
        <v>151</v>
      </c>
      <c r="B63" s="295"/>
      <c r="C63" s="295"/>
      <c r="D63" s="295"/>
      <c r="E63" s="295"/>
    </row>
    <row r="64" customFormat="false" ht="17.25" hidden="false" customHeight="false" outlineLevel="0" collapsed="false">
      <c r="A64" s="465"/>
      <c r="B64" s="466"/>
      <c r="C64" s="467"/>
      <c r="D64" s="466"/>
      <c r="E64" s="468"/>
    </row>
    <row r="65" customFormat="false" ht="18" hidden="false" customHeight="false" outlineLevel="0" collapsed="false">
      <c r="A65" s="469"/>
      <c r="B65" s="469"/>
      <c r="C65" s="469"/>
      <c r="D65" s="469"/>
      <c r="E65" s="469"/>
    </row>
    <row r="69" customFormat="false" ht="18" hidden="false" customHeight="false" outlineLevel="0" collapsed="false">
      <c r="A69" s="381"/>
      <c r="B69" s="381"/>
      <c r="C69" s="382"/>
      <c r="D69" s="383"/>
      <c r="E69" s="470"/>
    </row>
    <row r="70" customFormat="false" ht="18" hidden="false" customHeight="false" outlineLevel="0" collapsed="false">
      <c r="A70" s="379"/>
      <c r="B70" s="379"/>
      <c r="C70" s="471"/>
      <c r="D70" s="472"/>
      <c r="E70" s="473"/>
    </row>
  </sheetData>
  <mergeCells count="3">
    <mergeCell ref="A13:E13"/>
    <mergeCell ref="A63:E63"/>
    <mergeCell ref="A65:E6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19" activeCellId="0" sqref="C19"/>
    </sheetView>
  </sheetViews>
  <sheetFormatPr defaultColWidth="8.453125"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475" width="15.15"/>
    <col collapsed="false" customWidth="true" hidden="false" outlineLevel="0" max="3" min="3" style="475" width="16.14"/>
    <col collapsed="false" customWidth="true" hidden="false" outlineLevel="0" max="5" min="5" style="0" width="28.42"/>
  </cols>
  <sheetData>
    <row r="1" customFormat="false" ht="15" hidden="false" customHeight="false" outlineLevel="0" collapsed="false">
      <c r="B1" s="475" t="s">
        <v>205</v>
      </c>
      <c r="C1" s="475" t="s">
        <v>206</v>
      </c>
    </row>
    <row r="2" customFormat="false" ht="15" hidden="false" customHeight="false" outlineLevel="0" collapsed="false">
      <c r="A2" s="0" t="s">
        <v>207</v>
      </c>
      <c r="B2" s="475" t="n">
        <v>3000000</v>
      </c>
      <c r="C2" s="475" t="n">
        <v>1700000</v>
      </c>
    </row>
    <row r="3" customFormat="false" ht="15" hidden="false" customHeight="false" outlineLevel="0" collapsed="false">
      <c r="A3" s="0" t="s">
        <v>208</v>
      </c>
      <c r="B3" s="475" t="n">
        <v>4000000</v>
      </c>
      <c r="C3" s="475" t="n">
        <v>3000000</v>
      </c>
    </row>
    <row r="4" customFormat="false" ht="15" hidden="false" customHeight="false" outlineLevel="0" collapsed="false">
      <c r="A4" s="0" t="s">
        <v>209</v>
      </c>
      <c r="B4" s="475" t="n">
        <v>5000000</v>
      </c>
      <c r="C4" s="475" t="n">
        <v>3000000</v>
      </c>
      <c r="E4" s="0" t="s">
        <v>210</v>
      </c>
    </row>
    <row r="5" customFormat="false" ht="15" hidden="false" customHeight="false" outlineLevel="0" collapsed="false">
      <c r="A5" s="0" t="s">
        <v>211</v>
      </c>
      <c r="B5" s="475" t="n">
        <v>2500000</v>
      </c>
      <c r="C5" s="475" t="n">
        <v>0</v>
      </c>
    </row>
    <row r="6" customFormat="false" ht="15" hidden="false" customHeight="false" outlineLevel="0" collapsed="false">
      <c r="A6" s="0" t="s">
        <v>212</v>
      </c>
      <c r="B6" s="475" t="n">
        <v>2000000</v>
      </c>
      <c r="C6" s="475" t="n">
        <v>2000000</v>
      </c>
    </row>
    <row r="7" customFormat="false" ht="15" hidden="false" customHeight="false" outlineLevel="0" collapsed="false">
      <c r="A7" s="0" t="s">
        <v>213</v>
      </c>
      <c r="B7" s="475" t="n">
        <v>8000000</v>
      </c>
      <c r="C7" s="475" t="n">
        <v>5000000</v>
      </c>
    </row>
    <row r="8" customFormat="false" ht="15" hidden="false" customHeight="false" outlineLevel="0" collapsed="false">
      <c r="A8" s="0" t="s">
        <v>214</v>
      </c>
      <c r="B8" s="475" t="n">
        <v>1500000</v>
      </c>
      <c r="C8" s="475" t="n">
        <v>1000000</v>
      </c>
    </row>
    <row r="9" customFormat="false" ht="15" hidden="false" customHeight="false" outlineLevel="0" collapsed="false">
      <c r="A9" s="0" t="s">
        <v>215</v>
      </c>
      <c r="B9" s="475" t="n">
        <v>1500000</v>
      </c>
      <c r="C9" s="475" t="n">
        <v>900000</v>
      </c>
    </row>
    <row r="10" customFormat="false" ht="15" hidden="false" customHeight="false" outlineLevel="0" collapsed="false">
      <c r="A10" s="0" t="s">
        <v>216</v>
      </c>
      <c r="B10" s="475" t="n">
        <v>1500000</v>
      </c>
      <c r="C10" s="475" t="n">
        <v>1000000</v>
      </c>
    </row>
    <row r="11" customFormat="false" ht="15" hidden="false" customHeight="false" outlineLevel="0" collapsed="false">
      <c r="A11" s="0" t="s">
        <v>217</v>
      </c>
      <c r="B11" s="475" t="n">
        <v>400000</v>
      </c>
      <c r="C11" s="475" t="n">
        <v>300000</v>
      </c>
    </row>
    <row r="12" customFormat="false" ht="15" hidden="false" customHeight="false" outlineLevel="0" collapsed="false">
      <c r="A12" s="0" t="s">
        <v>218</v>
      </c>
      <c r="B12" s="475" t="n">
        <v>1000000</v>
      </c>
      <c r="C12" s="475" t="n">
        <v>600000</v>
      </c>
    </row>
    <row r="13" customFormat="false" ht="15" hidden="false" customHeight="false" outlineLevel="0" collapsed="false">
      <c r="A13" s="0" t="s">
        <v>219</v>
      </c>
      <c r="B13" s="475" t="n">
        <v>1500000</v>
      </c>
      <c r="C13" s="475" t="n">
        <v>1000000</v>
      </c>
    </row>
    <row r="14" customFormat="false" ht="15" hidden="false" customHeight="false" outlineLevel="0" collapsed="false">
      <c r="A14" s="0" t="s">
        <v>220</v>
      </c>
      <c r="B14" s="475" t="n">
        <f aca="false">SUM(B2:B13)</f>
        <v>31900000</v>
      </c>
      <c r="C14" s="475" t="n">
        <f aca="false">SUM(C2:C13)</f>
        <v>19500000</v>
      </c>
      <c r="D14" s="476" t="n">
        <f aca="false">(B14-C14)/B14</f>
        <v>0.38871473354232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5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20" activeCellId="0" sqref="C20"/>
    </sheetView>
  </sheetViews>
  <sheetFormatPr defaultColWidth="8.453125"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475" width="15.15"/>
    <col collapsed="false" customWidth="true" hidden="false" outlineLevel="0" max="3" min="3" style="475" width="16.14"/>
  </cols>
  <sheetData>
    <row r="1" customFormat="false" ht="15" hidden="false" customHeight="false" outlineLevel="0" collapsed="false">
      <c r="B1" s="475" t="s">
        <v>205</v>
      </c>
      <c r="C1" s="475" t="s">
        <v>206</v>
      </c>
    </row>
    <row r="2" customFormat="false" ht="15" hidden="false" customHeight="false" outlineLevel="0" collapsed="false">
      <c r="A2" s="0" t="s">
        <v>207</v>
      </c>
      <c r="B2" s="475" t="n">
        <v>3000000</v>
      </c>
      <c r="C2" s="475" t="n">
        <v>1700000</v>
      </c>
    </row>
    <row r="3" customFormat="false" ht="15" hidden="false" customHeight="false" outlineLevel="0" collapsed="false">
      <c r="A3" s="0" t="s">
        <v>208</v>
      </c>
      <c r="B3" s="475" t="n">
        <v>4000000</v>
      </c>
      <c r="C3" s="475" t="n">
        <v>3000000</v>
      </c>
    </row>
    <row r="4" customFormat="false" ht="15" hidden="false" customHeight="false" outlineLevel="0" collapsed="false">
      <c r="A4" s="0" t="s">
        <v>209</v>
      </c>
      <c r="B4" s="475" t="n">
        <v>5000000</v>
      </c>
      <c r="C4" s="475" t="n">
        <v>3000000</v>
      </c>
    </row>
    <row r="5" customFormat="false" ht="15" hidden="false" customHeight="false" outlineLevel="0" collapsed="false">
      <c r="A5" s="0" t="s">
        <v>211</v>
      </c>
      <c r="B5" s="475" t="n">
        <v>2500000</v>
      </c>
      <c r="C5" s="475" t="n">
        <v>0</v>
      </c>
    </row>
    <row r="6" customFormat="false" ht="15" hidden="false" customHeight="false" outlineLevel="0" collapsed="false">
      <c r="A6" s="0" t="s">
        <v>212</v>
      </c>
      <c r="B6" s="475" t="n">
        <v>2000000</v>
      </c>
      <c r="C6" s="475" t="n">
        <v>2000000</v>
      </c>
    </row>
    <row r="7" customFormat="false" ht="15" hidden="false" customHeight="false" outlineLevel="0" collapsed="false">
      <c r="A7" s="0" t="s">
        <v>221</v>
      </c>
      <c r="B7" s="475" t="n">
        <v>3000000</v>
      </c>
      <c r="C7" s="475" t="n">
        <v>2000000</v>
      </c>
    </row>
    <row r="8" customFormat="false" ht="15" hidden="false" customHeight="false" outlineLevel="0" collapsed="false">
      <c r="A8" s="0" t="s">
        <v>214</v>
      </c>
      <c r="B8" s="475" t="n">
        <v>1500000</v>
      </c>
      <c r="C8" s="475" t="n">
        <v>1000000</v>
      </c>
    </row>
    <row r="9" customFormat="false" ht="15" hidden="false" customHeight="false" outlineLevel="0" collapsed="false">
      <c r="A9" s="0" t="s">
        <v>222</v>
      </c>
      <c r="B9" s="475" t="n">
        <v>5000000</v>
      </c>
      <c r="C9" s="475" t="n">
        <v>3500000</v>
      </c>
    </row>
    <row r="10" customFormat="false" ht="15" hidden="false" customHeight="false" outlineLevel="0" collapsed="false">
      <c r="A10" s="0" t="s">
        <v>215</v>
      </c>
      <c r="B10" s="475" t="n">
        <v>1500000</v>
      </c>
      <c r="C10" s="475" t="n">
        <v>900000</v>
      </c>
    </row>
    <row r="11" customFormat="false" ht="15" hidden="false" customHeight="false" outlineLevel="0" collapsed="false">
      <c r="A11" s="0" t="s">
        <v>216</v>
      </c>
      <c r="B11" s="475" t="n">
        <v>1500000</v>
      </c>
      <c r="C11" s="475" t="n">
        <v>1000000</v>
      </c>
    </row>
    <row r="12" customFormat="false" ht="15" hidden="false" customHeight="false" outlineLevel="0" collapsed="false">
      <c r="A12" s="0" t="s">
        <v>217</v>
      </c>
      <c r="B12" s="475" t="n">
        <v>400000</v>
      </c>
      <c r="C12" s="475" t="n">
        <v>300000</v>
      </c>
    </row>
    <row r="13" customFormat="false" ht="15" hidden="false" customHeight="false" outlineLevel="0" collapsed="false">
      <c r="A13" s="0" t="s">
        <v>218</v>
      </c>
      <c r="B13" s="475" t="n">
        <v>1000000</v>
      </c>
      <c r="C13" s="475" t="n">
        <v>750000</v>
      </c>
    </row>
    <row r="14" customFormat="false" ht="15" hidden="false" customHeight="false" outlineLevel="0" collapsed="false">
      <c r="A14" s="0" t="s">
        <v>219</v>
      </c>
      <c r="B14" s="475" t="n">
        <v>1500000</v>
      </c>
      <c r="C14" s="475" t="n">
        <v>1000000</v>
      </c>
    </row>
    <row r="15" customFormat="false" ht="15" hidden="false" customHeight="false" outlineLevel="0" collapsed="false">
      <c r="A15" s="0" t="s">
        <v>220</v>
      </c>
      <c r="B15" s="475" t="n">
        <f aca="false">SUM(B2:B14)</f>
        <v>31900000</v>
      </c>
      <c r="C15" s="475" t="n">
        <f aca="false">SUM(C2:C14)</f>
        <v>20150000</v>
      </c>
      <c r="D15" s="476" t="n">
        <f aca="false">(B15-C15)/B15</f>
        <v>0.36833855799373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N25" activeCellId="0" sqref="N25"/>
    </sheetView>
  </sheetViews>
  <sheetFormatPr defaultColWidth="8.453125"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475" width="15.15"/>
    <col collapsed="false" customWidth="true" hidden="false" outlineLevel="0" max="3" min="3" style="475" width="16.14"/>
  </cols>
  <sheetData>
    <row r="1" customFormat="false" ht="15" hidden="false" customHeight="false" outlineLevel="0" collapsed="false">
      <c r="B1" s="475" t="s">
        <v>205</v>
      </c>
      <c r="C1" s="475" t="s">
        <v>206</v>
      </c>
    </row>
    <row r="2" customFormat="false" ht="15" hidden="false" customHeight="false" outlineLevel="0" collapsed="false">
      <c r="A2" s="0" t="s">
        <v>207</v>
      </c>
      <c r="B2" s="475" t="n">
        <v>3000000</v>
      </c>
      <c r="C2" s="475" t="n">
        <v>1700000</v>
      </c>
    </row>
    <row r="3" customFormat="false" ht="15" hidden="false" customHeight="false" outlineLevel="0" collapsed="false">
      <c r="A3" s="0" t="s">
        <v>208</v>
      </c>
      <c r="B3" s="475" t="n">
        <v>4000000</v>
      </c>
      <c r="C3" s="475" t="n">
        <v>3000000</v>
      </c>
    </row>
    <row r="4" customFormat="false" ht="15" hidden="false" customHeight="false" outlineLevel="0" collapsed="false">
      <c r="A4" s="0" t="s">
        <v>209</v>
      </c>
      <c r="B4" s="475" t="n">
        <v>3000000</v>
      </c>
      <c r="C4" s="475" t="n">
        <v>2000000</v>
      </c>
    </row>
    <row r="5" customFormat="false" ht="15" hidden="false" customHeight="false" outlineLevel="0" collapsed="false">
      <c r="A5" s="0" t="s">
        <v>211</v>
      </c>
      <c r="B5" s="475" t="n">
        <v>2500000</v>
      </c>
      <c r="C5" s="475" t="n">
        <v>0</v>
      </c>
    </row>
    <row r="6" customFormat="false" ht="15" hidden="false" customHeight="false" outlineLevel="0" collapsed="false">
      <c r="A6" s="0" t="s">
        <v>212</v>
      </c>
      <c r="B6" s="475" t="n">
        <v>2000000</v>
      </c>
      <c r="C6" s="475" t="n">
        <v>2000000</v>
      </c>
    </row>
    <row r="7" customFormat="false" ht="15" hidden="false" customHeight="false" outlineLevel="0" collapsed="false">
      <c r="A7" s="0" t="s">
        <v>221</v>
      </c>
      <c r="B7" s="475" t="n">
        <v>3000000</v>
      </c>
      <c r="C7" s="475" t="n">
        <v>2000000</v>
      </c>
    </row>
    <row r="8" customFormat="false" ht="15" hidden="false" customHeight="false" outlineLevel="0" collapsed="false">
      <c r="A8" s="0" t="s">
        <v>223</v>
      </c>
      <c r="B8" s="475" t="n">
        <v>1000000</v>
      </c>
      <c r="C8" s="475" t="n">
        <v>700000</v>
      </c>
    </row>
    <row r="9" customFormat="false" ht="15" hidden="false" customHeight="false" outlineLevel="0" collapsed="false">
      <c r="A9" s="0" t="s">
        <v>214</v>
      </c>
      <c r="B9" s="475" t="n">
        <v>1500000</v>
      </c>
      <c r="C9" s="475" t="n">
        <v>1000000</v>
      </c>
    </row>
    <row r="10" customFormat="false" ht="15" hidden="false" customHeight="false" outlineLevel="0" collapsed="false">
      <c r="A10" s="0" t="s">
        <v>224</v>
      </c>
      <c r="B10" s="475" t="n">
        <v>3000000</v>
      </c>
      <c r="C10" s="475" t="n">
        <v>1800000</v>
      </c>
    </row>
    <row r="11" customFormat="false" ht="15" hidden="false" customHeight="false" outlineLevel="0" collapsed="false">
      <c r="A11" s="0" t="s">
        <v>215</v>
      </c>
      <c r="B11" s="475" t="n">
        <v>1500000</v>
      </c>
      <c r="C11" s="475" t="n">
        <v>900000</v>
      </c>
    </row>
    <row r="12" customFormat="false" ht="15" hidden="false" customHeight="false" outlineLevel="0" collapsed="false">
      <c r="A12" s="0" t="s">
        <v>216</v>
      </c>
      <c r="B12" s="475" t="n">
        <v>1500000</v>
      </c>
      <c r="C12" s="475" t="n">
        <v>1000000</v>
      </c>
    </row>
    <row r="13" customFormat="false" ht="15" hidden="false" customHeight="false" outlineLevel="0" collapsed="false">
      <c r="A13" s="0" t="s">
        <v>217</v>
      </c>
      <c r="B13" s="475" t="n">
        <v>400000</v>
      </c>
      <c r="C13" s="475" t="n">
        <v>300000</v>
      </c>
    </row>
    <row r="14" customFormat="false" ht="15" hidden="false" customHeight="false" outlineLevel="0" collapsed="false">
      <c r="A14" s="0" t="s">
        <v>218</v>
      </c>
      <c r="B14" s="475" t="n">
        <v>1000000</v>
      </c>
      <c r="C14" s="475" t="n">
        <v>750000</v>
      </c>
    </row>
    <row r="15" customFormat="false" ht="15" hidden="false" customHeight="false" outlineLevel="0" collapsed="false">
      <c r="A15" s="0" t="s">
        <v>219</v>
      </c>
      <c r="B15" s="475" t="n">
        <v>1500000</v>
      </c>
      <c r="C15" s="475" t="n">
        <v>1000000</v>
      </c>
    </row>
    <row r="16" customFormat="false" ht="15" hidden="false" customHeight="false" outlineLevel="0" collapsed="false">
      <c r="A16" s="0" t="s">
        <v>220</v>
      </c>
      <c r="B16" s="475" t="n">
        <f aca="false">SUM(B2:B15)</f>
        <v>28900000</v>
      </c>
      <c r="C16" s="475" t="n">
        <f aca="false">SUM(C2:C15)</f>
        <v>18150000</v>
      </c>
      <c r="D16" s="476" t="n">
        <f aca="false">(B16-C16)/B16</f>
        <v>0.3719723183391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LibreOffice/7.0.4.2$MacOSX_X86_64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2018-05-25T14:45:49Z</dcterms:created>
  <dc:creator>Miknyóczki Sandra</dc:creator>
  <dc:description/>
  <dc:language>hu-HU</dc:language>
  <cp:lastModifiedBy>Norbert Bánhalmi</cp:lastModifiedBy>
  <cp:lastPrinted>2020-11-24T09:08:22Z</cp:lastPrinted>
  <dcterms:modified xsi:type="dcterms:W3CDTF">2021-01-30T21:09:27Z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